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7_0.bin" ContentType="application/vnd.openxmlformats-officedocument.oleObject"/>
  <Override PartName="/xl/embeddings/oleObject_17_1.bin" ContentType="application/vnd.openxmlformats-officedocument.oleObject"/>
  <Override PartName="/xl/embeddings/oleObject_17_2.bin" ContentType="application/vnd.openxmlformats-officedocument.oleObject"/>
  <Override PartName="/xl/embeddings/oleObject_1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675" tabRatio="959" firstSheet="10" activeTab="18"/>
  </bookViews>
  <sheets>
    <sheet name="Титульный  лист" sheetId="1" r:id="rId1"/>
    <sheet name="Форма 1." sheetId="2" r:id="rId2"/>
    <sheet name="Форма 2." sheetId="3" r:id="rId3"/>
    <sheet name="Форма 3." sheetId="4" r:id="rId4"/>
    <sheet name="Форма 4." sheetId="5" r:id="rId5"/>
    <sheet name="Форма 5." sheetId="6" r:id="rId6"/>
    <sheet name="Расчет выручки" sheetId="7" r:id="rId7"/>
    <sheet name="Расходы на приобр. тепло" sheetId="8" r:id="rId8"/>
    <sheet name="Расходы на топливо." sheetId="9" r:id="rId9"/>
    <sheet name="Расчет эффективносит работы" sheetId="10" r:id="rId10"/>
    <sheet name="Расчет расходов на топливо" sheetId="11" r:id="rId11"/>
    <sheet name="Расчет зарплаты" sheetId="12" r:id="rId12"/>
    <sheet name="Расходы на услуги пр.хар-ра2" sheetId="13" r:id="rId13"/>
    <sheet name="Форма 7-1." sheetId="14" r:id="rId14"/>
    <sheet name="Форма 7-2." sheetId="15" r:id="rId15"/>
    <sheet name="Форма 7-3." sheetId="16" r:id="rId16"/>
    <sheet name="Форма 8." sheetId="17" r:id="rId17"/>
    <sheet name="Форма 9." sheetId="18" r:id="rId18"/>
    <sheet name="Форма 10." sheetId="19" r:id="rId19"/>
  </sheets>
  <definedNames/>
  <calcPr fullCalcOnLoad="1"/>
</workbook>
</file>

<file path=xl/comments6.xml><?xml version="1.0" encoding="utf-8"?>
<comments xmlns="http://schemas.openxmlformats.org/spreadsheetml/2006/main">
  <authors>
    <author>тест</author>
  </authors>
  <commentList>
    <comment ref="B26" authorId="0">
      <text>
        <r>
          <rPr>
            <b/>
            <sz val="8"/>
            <rFont val="Tahoma"/>
            <family val="2"/>
          </rPr>
          <t>тест: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<sst xmlns="http://schemas.openxmlformats.org/spreadsheetml/2006/main" count="845" uniqueCount="497">
  <si>
    <t>Формы раскрытия информации в сфере теплоснабжения и сфере оказания услуг по передаче тепловой энергии</t>
  </si>
  <si>
    <t>Наименование организации</t>
  </si>
  <si>
    <t>ИНН</t>
  </si>
  <si>
    <t>КПП</t>
  </si>
  <si>
    <t>Местонаходжение (адрес)</t>
  </si>
  <si>
    <r>
      <t xml:space="preserve">Атрибуты решения по принятому тарифу </t>
    </r>
    <r>
      <rPr>
        <sz val="10"/>
        <rFont val="Arial Cyr"/>
        <family val="0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</si>
  <si>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</si>
  <si>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</si>
  <si>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</si>
  <si>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</si>
  <si>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</si>
  <si>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</si>
  <si>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</si>
  <si>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</si>
  <si>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</si>
  <si>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</si>
  <si>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</si>
  <si>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</si>
  <si>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</si>
  <si>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</si>
  <si>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</si>
  <si>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</si>
  <si>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</si>
  <si>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</si>
  <si>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</si>
  <si>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>Атрибуты решения по принятой надбавке к тарифу регулируемой организации на тепловую энергию</t>
    </r>
    <r>
      <rPr>
        <sz val="10"/>
        <rFont val="Arial Cyr"/>
        <family val="0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</si>
  <si>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</si>
  <si>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</si>
  <si>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</si>
  <si>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0"/>
        <rFont val="Arial Cyr"/>
        <family val="0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</si>
  <si>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</si>
  <si>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</si>
  <si>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</si>
  <si>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</si>
  <si>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ИНН </t>
  </si>
  <si>
    <t>Местонахождение (адрес)</t>
  </si>
  <si>
    <t>Период действия установленного тарифа</t>
  </si>
  <si>
    <t>Наименование</t>
  </si>
  <si>
    <t>Показатель</t>
  </si>
  <si>
    <r>
      <t xml:space="preserve">Атрибуты решения по принятой надбавке </t>
    </r>
    <r>
      <rPr>
        <sz val="10"/>
        <rFont val="Arial Cyr"/>
        <family val="0"/>
      </rPr>
      <t>(наименование, дата, номер)</t>
    </r>
  </si>
  <si>
    <t>Период действия установленной надбавки</t>
  </si>
  <si>
    <t>Надбавка к тарифу на услуги по передаче тепловой энергии, руб/Гкал/час в мес (руб/Гкал)</t>
  </si>
  <si>
    <t>Надбавка к тарифу на услуги по передаче тепловой энергии не принималась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</si>
  <si>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0"/>
        <rFont val="Arial Cyr"/>
        <family val="0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</si>
  <si>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</si>
  <si>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0"/>
        <rFont val="Arial Cyr"/>
        <family val="0"/>
      </rPr>
      <t>(наименование, дата, номер)</t>
    </r>
  </si>
  <si>
    <t>Тариф на подключение организаций к системе теплоснабжения, руб/Гкал/час</t>
  </si>
  <si>
    <t xml:space="preserve">ИНН      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</si>
  <si>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</si>
  <si>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</si>
  <si>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</si>
  <si>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</si>
  <si>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</si>
  <si>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</si>
  <si>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</si>
  <si>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</si>
  <si>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</si>
  <si>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</si>
  <si>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</si>
  <si>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</si>
  <si>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</si>
  <si>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</si>
  <si>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</si>
  <si>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</si>
  <si>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</si>
  <si>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</si>
  <si>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</si>
  <si>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</si>
  <si>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</si>
  <si>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</si>
  <si>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</si>
  <si>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</si>
  <si>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</si>
  <si>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</si>
  <si>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</si>
  <si>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</si>
  <si>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</si>
  <si>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</si>
  <si>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</si>
  <si>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</si>
  <si>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</si>
  <si>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</si>
  <si>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</si>
  <si>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</si>
  <si>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</si>
  <si>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</si>
  <si>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</si>
  <si>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</si>
  <si>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</si>
  <si>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</si>
  <si>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</si>
  <si>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</si>
  <si>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</si>
  <si>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</si>
  <si>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Расходы на топливо всего, в том числе:</t>
  </si>
  <si>
    <t>Уголь</t>
  </si>
  <si>
    <t>Расходы на уголь, тыс. руб.</t>
  </si>
  <si>
    <t>Цена топлива (руб./т.)</t>
  </si>
  <si>
    <t>Объем топлива (т.)</t>
  </si>
  <si>
    <t>способ приобретения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</si>
  <si>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</si>
  <si>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</si>
  <si>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</si>
  <si>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</si>
  <si>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</si>
  <si>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</si>
  <si>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</si>
  <si>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</si>
  <si>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</si>
  <si>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</si>
  <si>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</si>
  <si>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</si>
  <si>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</si>
  <si>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</si>
  <si>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</si>
  <si>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</si>
  <si>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</si>
  <si>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</si>
  <si>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</si>
  <si>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</si>
  <si>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</si>
  <si>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</si>
  <si>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</si>
  <si>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</si>
  <si>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</si>
  <si>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</si>
  <si>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</si>
  <si>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</si>
  <si>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</si>
  <si>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</si>
  <si>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</si>
  <si>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</si>
  <si>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</si>
  <si>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</si>
  <si>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</si>
  <si>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</si>
  <si>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</si>
  <si>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</si>
  <si>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</si>
  <si>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</si>
  <si>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 xml:space="preserve">Наименование 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</si>
  <si>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</si>
  <si>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</si>
  <si>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</si>
  <si>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</si>
  <si>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</si>
  <si>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</si>
  <si>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</si>
  <si>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</si>
  <si>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</si>
  <si>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</si>
  <si>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</si>
  <si>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</si>
  <si>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0"/>
        <rFont val="Arial Cyr"/>
        <family val="0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</si>
  <si>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0"/>
        <rFont val="Arial Cyr"/>
        <family val="0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</si>
  <si>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0"/>
        <rFont val="Arial Cyr"/>
        <family val="0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</si>
  <si>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0"/>
        <rFont val="Arial Cyr"/>
        <family val="0"/>
      </rPr>
      <t>- наименование мероприятий и их перечень вводится организацией в соответствии с инвестиционной программой</t>
    </r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</si>
  <si>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</si>
  <si>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</si>
  <si>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</si>
  <si>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Год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</si>
  <si>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</si>
  <si>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Челябинская область г. Челябинск пр-т Ленина 76</t>
  </si>
  <si>
    <t>Государственный  комитет "Единый тарифный  орган Челябинской области"</t>
  </si>
  <si>
    <t>сайт  http:/www.tarif74.ru</t>
  </si>
  <si>
    <t>Челябинская  область  г. Челябинск  пр-т  Ленина,  76</t>
  </si>
  <si>
    <t>Государственный  комитет  "Единый  тарифный  орган  Челябинской  области"</t>
  </si>
  <si>
    <t>сайт  http;/www.tarif74.ru</t>
  </si>
  <si>
    <t>Челябинская область  г. Челябинск  пр-т  Ленина,  76</t>
  </si>
  <si>
    <t xml:space="preserve">                                    Не принимался</t>
  </si>
  <si>
    <t>Не принимался</t>
  </si>
  <si>
    <t>нет</t>
  </si>
  <si>
    <t>Челябинская  область  г.Челябинск  пр-т  Ленина,  76</t>
  </si>
  <si>
    <t>Тариф на услуги по вырабатанной тепловой энергии, руб/Гкал/час в мес (руб/Гкал)</t>
  </si>
  <si>
    <t>объем приобретения (тыс.кВт)</t>
  </si>
  <si>
    <t>инвестиционной программы нет</t>
  </si>
  <si>
    <t>1 с  тремя котлами ЗИОСАБ-3000</t>
  </si>
  <si>
    <t>производство тепловой энергии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</si>
  <si>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</si>
  <si>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</si>
  <si>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</si>
  <si>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</si>
  <si>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</si>
  <si>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</si>
  <si>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</si>
  <si>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</si>
  <si>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</si>
  <si>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</si>
  <si>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</si>
  <si>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28.03.</t>
  </si>
  <si>
    <t>по 28.04</t>
  </si>
  <si>
    <t>по 28.05</t>
  </si>
  <si>
    <t>по 28.06</t>
  </si>
  <si>
    <t>Останов</t>
  </si>
  <si>
    <t>по 30.08</t>
  </si>
  <si>
    <t>по 28.09</t>
  </si>
  <si>
    <t>по 28.10</t>
  </si>
  <si>
    <t>по 28.11</t>
  </si>
  <si>
    <t>по 28.12</t>
  </si>
  <si>
    <t>Энергия выробатанная котельной</t>
  </si>
  <si>
    <t>Мвт</t>
  </si>
  <si>
    <t>Гкал</t>
  </si>
  <si>
    <t>м3</t>
  </si>
  <si>
    <t>квт</t>
  </si>
  <si>
    <t>Наработка</t>
  </si>
  <si>
    <t>Час</t>
  </si>
  <si>
    <t>бухгалтерская отчетность не публикуется</t>
  </si>
  <si>
    <t>Арендатор</t>
  </si>
  <si>
    <t>Сумма с учетом НДС (руб.)</t>
  </si>
  <si>
    <t>№ п/п</t>
  </si>
  <si>
    <t>ООО "Универсал АЛКО"</t>
  </si>
  <si>
    <t>ИТОГО</t>
  </si>
  <si>
    <t>Главный  бухгалтер                                        Щербинина О.Н.</t>
  </si>
  <si>
    <t>Расходы на покупаемую тепловую энергию</t>
  </si>
  <si>
    <t>Номер</t>
  </si>
  <si>
    <t>Заместитель гл. энергетика                                        Песков М.А.</t>
  </si>
  <si>
    <t>ОАО "Челябэнергосбыт"</t>
  </si>
  <si>
    <t>Январь</t>
  </si>
  <si>
    <t>Всего за год</t>
  </si>
  <si>
    <t>руб/КВТ.ч</t>
  </si>
  <si>
    <t>Заместитель гл. энергетика</t>
  </si>
  <si>
    <t>Песков М.А.</t>
  </si>
  <si>
    <t xml:space="preserve">Главный бухгалтер </t>
  </si>
  <si>
    <t>Щербинина О.Н.</t>
  </si>
  <si>
    <t>Расходы на топливо</t>
  </si>
  <si>
    <t>Количество потреб газа (тыс.м3)</t>
  </si>
  <si>
    <t>Отчисления на социальные нужды</t>
  </si>
  <si>
    <t>Итого</t>
  </si>
  <si>
    <t>Варлаков Николай Фёдорович</t>
  </si>
  <si>
    <t>Место работы, должность</t>
  </si>
  <si>
    <t>Отдел главного механика, техник</t>
  </si>
  <si>
    <t>Бюджет</t>
  </si>
  <si>
    <t>Внебюджет</t>
  </si>
  <si>
    <t>Аренда</t>
  </si>
  <si>
    <t>Итого:</t>
  </si>
  <si>
    <t>Приданников Денис Сергеевич</t>
  </si>
  <si>
    <t>Отдел главного механика, слесарь</t>
  </si>
  <si>
    <t>Малышко Александр Михайлович</t>
  </si>
  <si>
    <t>Итого расходы на оплату труда</t>
  </si>
  <si>
    <t>Всего</t>
  </si>
  <si>
    <t>Документ</t>
  </si>
  <si>
    <t>Сумма (руб.)</t>
  </si>
  <si>
    <t>Примечание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</si>
  <si>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</si>
  <si>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Поставщик</t>
  </si>
  <si>
    <t>Главный бухгалтер</t>
  </si>
  <si>
    <t>Форма 7 - продолжение</t>
  </si>
  <si>
    <t>5. Показатели эффективности реализации инвестиционной программы</t>
  </si>
  <si>
    <t>№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</si>
  <si>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</si>
  <si>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</si>
  <si>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</si>
  <si>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</si>
  <si>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</si>
  <si>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</si>
  <si>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</si>
  <si>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</si>
  <si>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</si>
  <si>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</si>
  <si>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</si>
  <si>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</si>
  <si>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</si>
  <si>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</si>
  <si>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</si>
  <si>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</si>
  <si>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</si>
  <si>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</si>
  <si>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</si>
  <si>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</si>
  <si>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</si>
  <si>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</si>
  <si>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</si>
  <si>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</si>
  <si>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</si>
  <si>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</si>
  <si>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</si>
  <si>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</si>
  <si>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</si>
  <si>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</si>
  <si>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</si>
  <si>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</si>
  <si>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</si>
  <si>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</si>
  <si>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</si>
  <si>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</si>
  <si>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</si>
  <si>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Резерв мощности системы теплоснабжения</t>
  </si>
  <si>
    <t>1. раскрывается регулируемой организацией ежеквартально</t>
  </si>
  <si>
    <t>1.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</si>
  <si>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</si>
  <si>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</si>
  <si>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</si>
  <si>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</si>
  <si>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</si>
  <si>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</si>
  <si>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</si>
  <si>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</si>
  <si>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</si>
  <si>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</si>
  <si>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 xml:space="preserve">Форма 1. Информация о тарифе на тепловую энергию и надбавках к  тарифу на тепловую энергию¹¯² </t>
  </si>
  <si>
    <t>Форма 2. Информация о тарифе на услуги по вырабатанной тепловой энергии и надбавке к тарифу на услуги по передаче тепловой энергии¹¯²</t>
  </si>
  <si>
    <t>Форма 3. Информация о тарифах на подключение к системе теплоснабжения¹¯²</t>
  </si>
  <si>
    <t xml:space="preserve">Форма 4. Информация о плановых затратах регулируемой организации  </t>
  </si>
  <si>
    <t>Плановый период</t>
  </si>
  <si>
    <t>Вид деятельности организации (производство, передача и сбыт тепловой энергии)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</si>
  <si>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</si>
  <si>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</si>
  <si>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</si>
  <si>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</si>
  <si>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</si>
  <si>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</si>
  <si>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</si>
  <si>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</si>
  <si>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цена топлива</t>
  </si>
  <si>
    <t>руб./т</t>
  </si>
  <si>
    <t>объем топлива</t>
  </si>
  <si>
    <t>т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</si>
  <si>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</si>
  <si>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</si>
  <si>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</si>
  <si>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</si>
  <si>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</si>
  <si>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</si>
  <si>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 xml:space="preserve">цена топлива </t>
  </si>
  <si>
    <t xml:space="preserve">объем топлива </t>
  </si>
  <si>
    <t>2.2.2</t>
  </si>
  <si>
    <t>2.3</t>
  </si>
  <si>
    <t>2.4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</si>
  <si>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</si>
  <si>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</si>
  <si>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</si>
  <si>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</si>
  <si>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</si>
  <si>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</si>
  <si>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</si>
  <si>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</si>
  <si>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</si>
  <si>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</si>
  <si>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</si>
  <si>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</si>
  <si>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</si>
  <si>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</si>
  <si>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</si>
  <si>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</si>
  <si>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</si>
  <si>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</si>
  <si>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</si>
  <si>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>9</t>
  </si>
  <si>
    <t>Общехозяйственные (управленческие расходы)</t>
  </si>
  <si>
    <t>10</t>
  </si>
  <si>
    <t>Расходы на ремонт (капитальный и текущий) основных производственных средств</t>
  </si>
  <si>
    <t>11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</si>
  <si>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</si>
  <si>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</si>
  <si>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</si>
  <si>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</si>
  <si>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</si>
  <si>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</si>
  <si>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</si>
  <si>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</si>
  <si>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</si>
  <si>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</si>
  <si>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</si>
  <si>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</si>
  <si>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</si>
  <si>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</si>
  <si>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</si>
  <si>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</si>
  <si>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</si>
  <si>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</si>
  <si>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</si>
  <si>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</si>
  <si>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</si>
  <si>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</si>
  <si>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</si>
  <si>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 xml:space="preserve">по нормативам потребления 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</si>
  <si>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</si>
  <si>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</si>
  <si>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</si>
  <si>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</si>
  <si>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</si>
  <si>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</si>
  <si>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</si>
  <si>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</si>
  <si>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</si>
  <si>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</si>
  <si>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</si>
  <si>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</si>
  <si>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</si>
  <si>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</si>
  <si>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</si>
  <si>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</si>
  <si>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</si>
  <si>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</si>
  <si>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</si>
  <si>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</si>
  <si>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</si>
  <si>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</si>
  <si>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</si>
  <si>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</si>
  <si>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32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</si>
  <si>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</si>
  <si>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</si>
  <si>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Форма 5. Информация об  основных показателях финансово-хозяйственной деятельности организации </t>
  </si>
  <si>
    <t>2. Информация о расходах на топливо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</si>
  <si>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</si>
  <si>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</si>
  <si>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 xml:space="preserve"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
(национальный  исследовательский  университет)
</t>
  </si>
  <si>
    <t>ФГБОУ  ВПО  "ЮУрГУ" (НИУ)</t>
  </si>
  <si>
    <t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
(национальный  исследовательский  университет)</t>
  </si>
  <si>
    <t xml:space="preserve">Федеральное  государственное  бюджетное  образовательное  учреждение  высшего  профессионального  образования  «Южно-Уральский  государственный  университет»  (национальный  исследовательский  университет)  </t>
  </si>
  <si>
    <t>Федеральное государственное  бюджетное  образовательное учреждение  высшего  профессинального  образования  "Южно-Уральский  государственный  университет"  ( национальный  исследовательский  университет)</t>
  </si>
  <si>
    <t>Производство  тепловой энергии</t>
  </si>
  <si>
    <t>Управление энергетики,  Отдел главного  механика</t>
  </si>
  <si>
    <t>267-90-42</t>
  </si>
  <si>
    <t>sliva.86@mail.ru</t>
  </si>
  <si>
    <t>-</t>
  </si>
  <si>
    <t>ООО "Уральская теплосетевая компания" (теплоэнергия)</t>
  </si>
  <si>
    <t>дата</t>
  </si>
  <si>
    <t>Сумма без налога</t>
  </si>
  <si>
    <t>Сумма налога</t>
  </si>
  <si>
    <t>Стоимость с учетом НДС</t>
  </si>
  <si>
    <t xml:space="preserve">Тариф </t>
  </si>
  <si>
    <t>Количество (Гкал)</t>
  </si>
  <si>
    <t>ООО "Челябинскрегионгаз"</t>
  </si>
  <si>
    <t>ООО "Челябинскрегионгаз" (газ природный)</t>
  </si>
  <si>
    <t>Сумма без НДС</t>
  </si>
  <si>
    <t>Стоимость с учетом налога</t>
  </si>
  <si>
    <t>Тариф за единицу (тыс. м3)</t>
  </si>
  <si>
    <t>ООО "Челябинскгоргаз" (услуги по транспортировке газ природный)</t>
  </si>
  <si>
    <t>Тариф (т. м3)</t>
  </si>
  <si>
    <t>по 28.01</t>
  </si>
  <si>
    <t>по  28.02</t>
  </si>
  <si>
    <t>Подпитка (вода)</t>
  </si>
  <si>
    <t>Электропотребление</t>
  </si>
  <si>
    <t>Тариф на э/энергию  (нерегулир) (без НДС)</t>
  </si>
  <si>
    <t>руб</t>
  </si>
  <si>
    <t>Тариф на водоснабжение (без НДС)</t>
  </si>
  <si>
    <t>руб/ м3</t>
  </si>
  <si>
    <t>Тариф на водоотведение (без НДС)</t>
  </si>
  <si>
    <t>Расходы на водоснабжение (с учетом НДС 18%)</t>
  </si>
  <si>
    <t>Ф.И.О.</t>
  </si>
  <si>
    <t>Заработная плата з 2011 год</t>
  </si>
  <si>
    <t>Потребление  (Гкал)</t>
  </si>
  <si>
    <t>Цена (руб/Гкал)</t>
  </si>
  <si>
    <t>Сумма без НДС (руб.)</t>
  </si>
  <si>
    <t>ООО"Инновационный центр"</t>
  </si>
  <si>
    <t>ФОРМЫ</t>
  </si>
  <si>
    <t>раскрытия  информации  по  производству</t>
  </si>
  <si>
    <t>тепловой  энергии  газовой котельной</t>
  </si>
  <si>
    <t>Федеральное  государственное</t>
  </si>
  <si>
    <t>бюджетное  образовательное  учреждение</t>
  </si>
  <si>
    <t>высшего  профессионального  образования</t>
  </si>
  <si>
    <t>"Южно - Уральский  государственный</t>
  </si>
  <si>
    <t>университет"</t>
  </si>
  <si>
    <t xml:space="preserve">(национальный  исследовательский  </t>
  </si>
  <si>
    <t>университет)</t>
  </si>
  <si>
    <t>г. Челябинск</t>
  </si>
  <si>
    <t>Утверждено на _____2012____год</t>
  </si>
  <si>
    <t xml:space="preserve">ТСН-873 </t>
  </si>
  <si>
    <t>ОАО "Челябинскгоргаз"</t>
  </si>
  <si>
    <t>за  2013  год</t>
  </si>
  <si>
    <t>Постановление  государственного комитета "ЕТО Чеялябинской области" № 54/101  от  11  декабря  2013 года</t>
  </si>
  <si>
    <t>на 2014 год</t>
  </si>
  <si>
    <t xml:space="preserve">                     Одноставочный тариф на тепловую энергию, с 01 января по 30 июня 2014 г. - 735,71 руб/Гкал, с 01 июля по  31 декабря 2014 г. - 738,20 руб/Гкал,         </t>
  </si>
  <si>
    <t>с 01.01.14 по 30.06.14 - 735,71 руб/Гкал с 01.07.14 по 31.12.14 - 738,20 руб/Гкал.</t>
  </si>
  <si>
    <t>Постановление государственного  комитета "Единый тарифный орган  Челябинской  области"  №54/101  от  11 декабря 2013 г.</t>
  </si>
  <si>
    <t>2013 год</t>
  </si>
  <si>
    <t>с 01.01.13</t>
  </si>
  <si>
    <t>с 01.07.13</t>
  </si>
  <si>
    <t>за 2013 год</t>
  </si>
  <si>
    <t>Выручка за 2013 год</t>
  </si>
  <si>
    <t>Расчет эффективности работы газовой котельной   в  2013 году</t>
  </si>
  <si>
    <t>Всего за 2013</t>
  </si>
  <si>
    <t>Расходы на оплату труда и отчисления на социальные нужды основного производственного персонала за 2013 год</t>
  </si>
  <si>
    <t>Инвестиционная программа на 2013 год отсутствует.</t>
  </si>
  <si>
    <t>Инвестиционная программа на 2013 год отсутствует</t>
  </si>
  <si>
    <t>6. Использование инвестиционных средств за _______2013________год</t>
  </si>
  <si>
    <t>В течение ______2013__________года</t>
  </si>
  <si>
    <t>2-13-13-3100/КТ</t>
  </si>
  <si>
    <t>1083-П от 08.11.13</t>
  </si>
  <si>
    <t>ремонт RVG 160 газового счетчика</t>
  </si>
  <si>
    <t>договор 76/13 от 01.01.13</t>
  </si>
  <si>
    <t>договор 77/13 от 01.01.13</t>
  </si>
  <si>
    <t>Техобслуживание газопроводов,газового оборудования и услуги по аварийно-диспетчерскому обслуживанию</t>
  </si>
  <si>
    <t>267- "П" от 16.05.13</t>
  </si>
  <si>
    <t>Выполнение работ по подготовке к поверке и госповерке газовых счетчиков</t>
  </si>
  <si>
    <t>госповерка газовых счетчиков с заменой преобразователя</t>
  </si>
  <si>
    <t>524-П от 18.07.2013</t>
  </si>
  <si>
    <t>ООО "Лития"</t>
  </si>
  <si>
    <t>договр № 13от 23.08.13</t>
  </si>
  <si>
    <t>Гос.поверка газоонализаторов</t>
  </si>
  <si>
    <t>ООО "УПГС"</t>
  </si>
  <si>
    <t>договор 12-03/20В от 29.03.2013</t>
  </si>
  <si>
    <t>техобслуживание оборудования и режимная наладка котлов</t>
  </si>
  <si>
    <t>Расходы на э/энергию за 2013 (с учетом НДС 18%)</t>
  </si>
  <si>
    <t>3699,69516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</si>
</sst>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"/>
    <numFmt numFmtId="172" formatCode="0.000"/>
    <numFmt numFmtId="173" formatCode="0.0000000"/>
    <numFmt numFmtId="174" formatCode="#,##0.00_ ;\-#,##0.00\ "/>
    <numFmt numFmtId="175" formatCode="0.00_ ;\-0.00\ "/>
    <numFmt numFmtId="176" formatCode="#,##0.000"/>
    <numFmt numFmtId="177" formatCode="0.0000000000"/>
    <numFmt numFmtId="178" formatCode="##########0.00"/>
    <numFmt numFmtId="179" formatCode="#,##0.000_ ;\-#,##0.000\ "/>
  </numFmts>
  <fonts count="81">
    <font>
      <sz val="10"/>
      <name val="Arial Cyr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 Cyr"/>
      <family val="0"/>
    </font>
    <font>
      <b/>
      <sz val="28"/>
      <name val="Arial Cyr"/>
      <family val="0"/>
    </font>
    <font>
      <sz val="20"/>
      <name val="Arial Cyr"/>
      <family val="0"/>
    </font>
    <font>
      <sz val="24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/>
      <top>
        <color indexed="63"/>
      </top>
      <bottom style="thick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ck"/>
      <bottom/>
    </border>
    <border>
      <left style="thick"/>
      <right style="medium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ck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horizontal="left" vertical="top" wrapText="1" indent="2"/>
    </xf>
    <xf numFmtId="0" fontId="0" fillId="0" borderId="20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7"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vertical="top" wrapText="1"/>
    </xf>
    <xf numFmtId="49" fontId="9" fillId="0" borderId="17" xfId="56" applyNumberFormat="1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>
      <alignment horizontal="left" vertical="top" wrapText="1" indent="6"/>
    </xf>
    <xf numFmtId="49" fontId="9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left" vertical="top" wrapText="1" indent="2"/>
    </xf>
    <xf numFmtId="0" fontId="0" fillId="0" borderId="32" xfId="0" applyFill="1" applyBorder="1" applyAlignment="1">
      <alignment horizontal="left" vertical="top" wrapText="1" indent="2"/>
    </xf>
    <xf numFmtId="0" fontId="4" fillId="0" borderId="1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4" fontId="14" fillId="0" borderId="17" xfId="0" applyNumberFormat="1" applyFont="1" applyBorder="1" applyAlignment="1">
      <alignment/>
    </xf>
    <xf numFmtId="0" fontId="0" fillId="0" borderId="0" xfId="0" applyNumberFormat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1" fillId="0" borderId="28" xfId="53" applyFont="1" applyFill="1" applyBorder="1" applyAlignment="1" applyProtection="1">
      <alignment horizontal="left" vertical="center" wrapText="1"/>
      <protection/>
    </xf>
    <xf numFmtId="0" fontId="19" fillId="0" borderId="17" xfId="0" applyFont="1" applyFill="1" applyBorder="1" applyAlignment="1">
      <alignment horizontal="center" vertical="center"/>
    </xf>
    <xf numFmtId="0" fontId="21" fillId="0" borderId="17" xfId="53" applyFont="1" applyFill="1" applyBorder="1" applyAlignment="1" applyProtection="1">
      <alignment horizontal="left" vertical="center" wrapText="1"/>
      <protection/>
    </xf>
    <xf numFmtId="2" fontId="21" fillId="0" borderId="17" xfId="53" applyNumberFormat="1" applyFont="1" applyFill="1" applyBorder="1" applyAlignment="1" applyProtection="1">
      <alignment horizontal="center"/>
      <protection/>
    </xf>
    <xf numFmtId="3" fontId="21" fillId="0" borderId="17" xfId="53" applyNumberFormat="1" applyFont="1" applyFill="1" applyBorder="1" applyAlignment="1" applyProtection="1">
      <alignment horizontal="center" wrapText="1"/>
      <protection locked="0"/>
    </xf>
    <xf numFmtId="4" fontId="21" fillId="0" borderId="17" xfId="53" applyNumberFormat="1" applyFont="1" applyFill="1" applyBorder="1" applyAlignment="1" applyProtection="1">
      <alignment horizontal="center" wrapText="1"/>
      <protection/>
    </xf>
    <xf numFmtId="0" fontId="19" fillId="0" borderId="17" xfId="0" applyFont="1" applyFill="1" applyBorder="1" applyAlignment="1">
      <alignment horizontal="center"/>
    </xf>
    <xf numFmtId="0" fontId="21" fillId="0" borderId="28" xfId="53" applyFont="1" applyFill="1" applyBorder="1" applyAlignment="1" applyProtection="1">
      <alignment vertical="center" wrapText="1"/>
      <protection/>
    </xf>
    <xf numFmtId="3" fontId="21" fillId="0" borderId="28" xfId="53" applyNumberFormat="1" applyFont="1" applyFill="1" applyBorder="1" applyAlignment="1" applyProtection="1">
      <alignment horizontal="center" wrapText="1"/>
      <protection locked="0"/>
    </xf>
    <xf numFmtId="0" fontId="19" fillId="0" borderId="28" xfId="0" applyFont="1" applyFill="1" applyBorder="1" applyAlignment="1">
      <alignment horizontal="center"/>
    </xf>
    <xf numFmtId="0" fontId="21" fillId="0" borderId="17" xfId="53" applyFont="1" applyFill="1" applyBorder="1" applyAlignment="1" applyProtection="1">
      <alignment vertical="center" wrapText="1"/>
      <protection/>
    </xf>
    <xf numFmtId="3" fontId="21" fillId="0" borderId="17" xfId="53" applyNumberFormat="1" applyFont="1" applyFill="1" applyBorder="1" applyAlignment="1" applyProtection="1">
      <alignment horizontal="center" vertical="center" wrapText="1"/>
      <protection locked="0"/>
    </xf>
    <xf numFmtId="2" fontId="21" fillId="0" borderId="17" xfId="53" applyNumberFormat="1" applyFont="1" applyFill="1" applyBorder="1" applyAlignment="1" applyProtection="1">
      <alignment horizontal="center" wrapText="1"/>
      <protection/>
    </xf>
    <xf numFmtId="0" fontId="21" fillId="0" borderId="17" xfId="55" applyFont="1" applyFill="1" applyBorder="1" applyAlignment="1" applyProtection="1">
      <alignment horizontal="left" vertical="center" wrapText="1"/>
      <protection/>
    </xf>
    <xf numFmtId="10" fontId="21" fillId="0" borderId="17" xfId="53" applyNumberFormat="1" applyFont="1" applyFill="1" applyBorder="1" applyAlignment="1" applyProtection="1">
      <alignment horizontal="center" wrapText="1"/>
      <protection/>
    </xf>
    <xf numFmtId="4" fontId="21" fillId="0" borderId="17" xfId="53" applyNumberFormat="1" applyFont="1" applyFill="1" applyBorder="1" applyAlignment="1" applyProtection="1">
      <alignment horizontal="center" wrapText="1"/>
      <protection locked="0"/>
    </xf>
    <xf numFmtId="0" fontId="22" fillId="0" borderId="0" xfId="53" applyFont="1" applyFill="1" applyBorder="1" applyAlignment="1" applyProtection="1">
      <alignment horizontal="left" wrapText="1"/>
      <protection/>
    </xf>
    <xf numFmtId="3" fontId="21" fillId="0" borderId="0" xfId="53" applyNumberFormat="1" applyFont="1" applyFill="1" applyBorder="1" applyAlignment="1" applyProtection="1">
      <alignment horizontal="center" wrapText="1"/>
      <protection locked="0"/>
    </xf>
    <xf numFmtId="4" fontId="21" fillId="0" borderId="0" xfId="53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0" fontId="21" fillId="0" borderId="0" xfId="53" applyFont="1" applyFill="1" applyBorder="1" applyAlignment="1" applyProtection="1">
      <alignment horizontal="left" wrapText="1"/>
      <protection/>
    </xf>
    <xf numFmtId="0" fontId="20" fillId="0" borderId="0" xfId="0" applyFont="1" applyFill="1" applyAlignment="1">
      <alignment horizontal="right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/>
    </xf>
    <xf numFmtId="0" fontId="19" fillId="0" borderId="3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/>
    </xf>
    <xf numFmtId="0" fontId="19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19" fillId="0" borderId="17" xfId="0" applyNumberFormat="1" applyFont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/>
    </xf>
    <xf numFmtId="49" fontId="21" fillId="0" borderId="17" xfId="56" applyNumberFormat="1" applyFont="1" applyFill="1" applyBorder="1" applyAlignment="1" applyProtection="1">
      <alignment vertical="center" wrapText="1"/>
      <protection/>
    </xf>
    <xf numFmtId="49" fontId="21" fillId="0" borderId="17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/>
    </xf>
    <xf numFmtId="0" fontId="21" fillId="0" borderId="17" xfId="0" applyFont="1" applyFill="1" applyBorder="1" applyAlignment="1">
      <alignment horizontal="left" vertical="top" wrapText="1" indent="2"/>
    </xf>
    <xf numFmtId="0" fontId="21" fillId="0" borderId="17" xfId="0" applyFont="1" applyFill="1" applyBorder="1" applyAlignment="1">
      <alignment horizontal="center" vertical="center" wrapText="1"/>
    </xf>
    <xf numFmtId="49" fontId="21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21" fillId="0" borderId="17" xfId="0" applyFont="1" applyFill="1" applyBorder="1" applyAlignment="1">
      <alignment horizontal="left" vertical="top" wrapText="1" indent="4"/>
    </xf>
    <xf numFmtId="49" fontId="19" fillId="0" borderId="17" xfId="0" applyNumberFormat="1" applyFont="1" applyBorder="1" applyAlignment="1">
      <alignment horizontal="center"/>
    </xf>
    <xf numFmtId="0" fontId="19" fillId="0" borderId="17" xfId="0" applyFont="1" applyFill="1" applyBorder="1" applyAlignment="1">
      <alignment horizontal="left" vertical="center" wrapText="1" indent="2"/>
    </xf>
    <xf numFmtId="0" fontId="4" fillId="0" borderId="14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7" fillId="0" borderId="17" xfId="42" applyFill="1" applyBorder="1" applyAlignment="1" applyProtection="1">
      <alignment horizontal="center" vertical="center"/>
      <protection/>
    </xf>
    <xf numFmtId="0" fontId="24" fillId="0" borderId="17" xfId="0" applyFont="1" applyFill="1" applyBorder="1" applyAlignment="1">
      <alignment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74" fontId="0" fillId="0" borderId="17" xfId="0" applyNumberFormat="1" applyBorder="1" applyAlignment="1">
      <alignment/>
    </xf>
    <xf numFmtId="14" fontId="29" fillId="34" borderId="17" xfId="0" applyNumberFormat="1" applyFont="1" applyFill="1" applyBorder="1" applyAlignment="1">
      <alignment/>
    </xf>
    <xf numFmtId="0" fontId="0" fillId="0" borderId="33" xfId="0" applyBorder="1" applyAlignment="1">
      <alignment/>
    </xf>
    <xf numFmtId="175" fontId="14" fillId="35" borderId="17" xfId="0" applyNumberFormat="1" applyFont="1" applyFill="1" applyBorder="1" applyAlignment="1">
      <alignment/>
    </xf>
    <xf numFmtId="4" fontId="30" fillId="0" borderId="39" xfId="0" applyNumberFormat="1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4" fontId="30" fillId="0" borderId="40" xfId="0" applyNumberFormat="1" applyFont="1" applyFill="1" applyBorder="1" applyAlignment="1">
      <alignment horizontal="center" vertical="center" wrapText="1"/>
    </xf>
    <xf numFmtId="4" fontId="21" fillId="0" borderId="40" xfId="0" applyNumberFormat="1" applyFont="1" applyFill="1" applyBorder="1" applyAlignment="1">
      <alignment horizontal="center" vertical="center" wrapText="1"/>
    </xf>
    <xf numFmtId="164" fontId="21" fillId="0" borderId="4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4" fontId="0" fillId="0" borderId="33" xfId="0" applyNumberFormat="1" applyBorder="1" applyAlignment="1">
      <alignment/>
    </xf>
    <xf numFmtId="4" fontId="0" fillId="0" borderId="38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0" borderId="41" xfId="0" applyBorder="1" applyAlignment="1">
      <alignment horizontal="center"/>
    </xf>
    <xf numFmtId="4" fontId="0" fillId="0" borderId="17" xfId="0" applyNumberForma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0" fillId="0" borderId="37" xfId="0" applyBorder="1" applyAlignment="1">
      <alignment/>
    </xf>
    <xf numFmtId="4" fontId="0" fillId="0" borderId="38" xfId="0" applyNumberFormat="1" applyBorder="1" applyAlignment="1">
      <alignment/>
    </xf>
    <xf numFmtId="4" fontId="14" fillId="0" borderId="34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175" fontId="0" fillId="0" borderId="0" xfId="0" applyNumberFormat="1" applyAlignment="1">
      <alignment/>
    </xf>
    <xf numFmtId="0" fontId="0" fillId="0" borderId="33" xfId="0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175" fontId="18" fillId="0" borderId="38" xfId="0" applyNumberFormat="1" applyFont="1" applyBorder="1" applyAlignment="1">
      <alignment horizontal="center" wrapText="1"/>
    </xf>
    <xf numFmtId="0" fontId="0" fillId="34" borderId="17" xfId="0" applyFill="1" applyBorder="1" applyAlignment="1">
      <alignment horizontal="center"/>
    </xf>
    <xf numFmtId="0" fontId="14" fillId="36" borderId="17" xfId="0" applyFont="1" applyFill="1" applyBorder="1" applyAlignment="1">
      <alignment/>
    </xf>
    <xf numFmtId="0" fontId="14" fillId="36" borderId="38" xfId="0" applyFont="1" applyFill="1" applyBorder="1" applyAlignment="1">
      <alignment/>
    </xf>
    <xf numFmtId="4" fontId="14" fillId="36" borderId="17" xfId="0" applyNumberFormat="1" applyFont="1" applyFill="1" applyBorder="1" applyAlignment="1">
      <alignment/>
    </xf>
    <xf numFmtId="176" fontId="14" fillId="36" borderId="17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4" fillId="0" borderId="44" xfId="0" applyFont="1" applyBorder="1" applyAlignment="1">
      <alignment wrapText="1"/>
    </xf>
    <xf numFmtId="0" fontId="31" fillId="0" borderId="0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45" xfId="0" applyFont="1" applyBorder="1" applyAlignment="1">
      <alignment/>
    </xf>
    <xf numFmtId="0" fontId="0" fillId="0" borderId="44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0" borderId="41" xfId="0" applyFont="1" applyBorder="1" applyAlignment="1">
      <alignment/>
    </xf>
    <xf numFmtId="16" fontId="0" fillId="0" borderId="0" xfId="0" applyNumberFormat="1" applyFont="1" applyBorder="1" applyAlignment="1">
      <alignment/>
    </xf>
    <xf numFmtId="16" fontId="0" fillId="0" borderId="4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46" xfId="0" applyFont="1" applyBorder="1" applyAlignment="1">
      <alignment wrapText="1"/>
    </xf>
    <xf numFmtId="0" fontId="34" fillId="0" borderId="0" xfId="0" applyFont="1" applyAlignment="1">
      <alignment/>
    </xf>
    <xf numFmtId="0" fontId="35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top" wrapText="1"/>
    </xf>
    <xf numFmtId="0" fontId="33" fillId="0" borderId="17" xfId="0" applyFont="1" applyBorder="1" applyAlignment="1">
      <alignment vertical="top" wrapText="1"/>
    </xf>
    <xf numFmtId="2" fontId="33" fillId="34" borderId="17" xfId="0" applyNumberFormat="1" applyFont="1" applyFill="1" applyBorder="1" applyAlignment="1">
      <alignment horizontal="center" vertical="top" wrapText="1"/>
    </xf>
    <xf numFmtId="2" fontId="36" fillId="34" borderId="17" xfId="0" applyNumberFormat="1" applyFont="1" applyFill="1" applyBorder="1" applyAlignment="1">
      <alignment horizontal="center" vertical="top" wrapText="1"/>
    </xf>
    <xf numFmtId="2" fontId="33" fillId="0" borderId="17" xfId="0" applyNumberFormat="1" applyFont="1" applyBorder="1" applyAlignment="1">
      <alignment horizontal="center" vertical="top" wrapText="1"/>
    </xf>
    <xf numFmtId="2" fontId="37" fillId="0" borderId="17" xfId="0" applyNumberFormat="1" applyFont="1" applyBorder="1" applyAlignment="1">
      <alignment/>
    </xf>
    <xf numFmtId="0" fontId="14" fillId="0" borderId="17" xfId="0" applyFont="1" applyFill="1" applyBorder="1" applyAlignment="1">
      <alignment/>
    </xf>
    <xf numFmtId="0" fontId="39" fillId="0" borderId="17" xfId="54" applyFont="1" applyBorder="1" applyAlignment="1">
      <alignment horizontal="center"/>
      <protection/>
    </xf>
    <xf numFmtId="0" fontId="39" fillId="0" borderId="17" xfId="54" applyFont="1" applyBorder="1" applyAlignment="1">
      <alignment horizontal="center" wrapText="1"/>
      <protection/>
    </xf>
    <xf numFmtId="0" fontId="33" fillId="0" borderId="47" xfId="0" applyFont="1" applyBorder="1" applyAlignment="1">
      <alignment horizontal="center"/>
    </xf>
    <xf numFmtId="0" fontId="34" fillId="0" borderId="47" xfId="0" applyFont="1" applyBorder="1" applyAlignment="1">
      <alignment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0" fillId="37" borderId="17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/>
    </xf>
    <xf numFmtId="0" fontId="0" fillId="37" borderId="17" xfId="0" applyFill="1" applyBorder="1" applyAlignment="1">
      <alignment vertical="center"/>
    </xf>
    <xf numFmtId="0" fontId="0" fillId="37" borderId="28" xfId="0" applyFill="1" applyBorder="1" applyAlignment="1">
      <alignment horizontal="center" vertical="center"/>
    </xf>
    <xf numFmtId="0" fontId="0" fillId="37" borderId="24" xfId="0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4" fontId="19" fillId="33" borderId="48" xfId="0" applyNumberFormat="1" applyFont="1" applyFill="1" applyBorder="1" applyAlignment="1">
      <alignment horizontal="center" vertical="center" wrapText="1"/>
    </xf>
    <xf numFmtId="4" fontId="19" fillId="33" borderId="36" xfId="0" applyNumberFormat="1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4" fontId="19" fillId="33" borderId="40" xfId="0" applyNumberFormat="1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4" fontId="21" fillId="33" borderId="40" xfId="0" applyNumberFormat="1" applyFont="1" applyFill="1" applyBorder="1" applyAlignment="1">
      <alignment horizontal="center" vertical="center" wrapText="1"/>
    </xf>
    <xf numFmtId="2" fontId="21" fillId="33" borderId="40" xfId="0" applyNumberFormat="1" applyFont="1" applyFill="1" applyBorder="1" applyAlignment="1">
      <alignment horizontal="center" vertical="center" wrapText="1"/>
    </xf>
    <xf numFmtId="4" fontId="21" fillId="33" borderId="49" xfId="0" applyNumberFormat="1" applyFont="1" applyFill="1" applyBorder="1" applyAlignment="1">
      <alignment horizontal="center" vertical="center" wrapText="1"/>
    </xf>
    <xf numFmtId="0" fontId="39" fillId="0" borderId="17" xfId="54" applyFont="1" applyFill="1" applyBorder="1">
      <alignment/>
      <protection/>
    </xf>
    <xf numFmtId="4" fontId="30" fillId="33" borderId="40" xfId="0" applyNumberFormat="1" applyFont="1" applyFill="1" applyBorder="1" applyAlignment="1">
      <alignment horizontal="center" vertical="center" wrapText="1"/>
    </xf>
    <xf numFmtId="175" fontId="21" fillId="33" borderId="40" xfId="0" applyNumberFormat="1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164" fontId="21" fillId="33" borderId="40" xfId="0" applyNumberFormat="1" applyFont="1" applyFill="1" applyBorder="1" applyAlignment="1">
      <alignment horizontal="center" vertical="center" wrapText="1"/>
    </xf>
    <xf numFmtId="3" fontId="21" fillId="33" borderId="40" xfId="0" applyNumberFormat="1" applyFont="1" applyFill="1" applyBorder="1" applyAlignment="1">
      <alignment horizontal="center" vertical="center" wrapText="1"/>
    </xf>
    <xf numFmtId="4" fontId="14" fillId="0" borderId="45" xfId="0" applyNumberFormat="1" applyFont="1" applyBorder="1" applyAlignment="1">
      <alignment/>
    </xf>
    <xf numFmtId="0" fontId="0" fillId="36" borderId="46" xfId="0" applyFont="1" applyFill="1" applyBorder="1" applyAlignment="1">
      <alignment wrapText="1"/>
    </xf>
    <xf numFmtId="0" fontId="13" fillId="36" borderId="50" xfId="0" applyFont="1" applyFill="1" applyBorder="1" applyAlignment="1">
      <alignment horizontal="center"/>
    </xf>
    <xf numFmtId="4" fontId="14" fillId="36" borderId="50" xfId="0" applyNumberFormat="1" applyFont="1" applyFill="1" applyBorder="1" applyAlignment="1">
      <alignment/>
    </xf>
    <xf numFmtId="0" fontId="0" fillId="38" borderId="46" xfId="0" applyFont="1" applyFill="1" applyBorder="1" applyAlignment="1">
      <alignment wrapText="1"/>
    </xf>
    <xf numFmtId="0" fontId="13" fillId="38" borderId="50" xfId="0" applyFont="1" applyFill="1" applyBorder="1" applyAlignment="1">
      <alignment horizontal="center"/>
    </xf>
    <xf numFmtId="4" fontId="14" fillId="38" borderId="50" xfId="0" applyNumberFormat="1" applyFont="1" applyFill="1" applyBorder="1" applyAlignment="1">
      <alignment/>
    </xf>
    <xf numFmtId="0" fontId="0" fillId="0" borderId="51" xfId="0" applyFont="1" applyBorder="1" applyAlignment="1">
      <alignment wrapText="1"/>
    </xf>
    <xf numFmtId="0" fontId="13" fillId="0" borderId="50" xfId="0" applyFont="1" applyBorder="1" applyAlignment="1">
      <alignment horizontal="center"/>
    </xf>
    <xf numFmtId="0" fontId="0" fillId="0" borderId="50" xfId="0" applyFont="1" applyBorder="1" applyAlignment="1">
      <alignment/>
    </xf>
    <xf numFmtId="4" fontId="14" fillId="0" borderId="50" xfId="0" applyNumberFormat="1" applyFont="1" applyBorder="1" applyAlignment="1">
      <alignment/>
    </xf>
    <xf numFmtId="0" fontId="0" fillId="0" borderId="52" xfId="0" applyFont="1" applyBorder="1" applyAlignment="1">
      <alignment wrapText="1"/>
    </xf>
    <xf numFmtId="0" fontId="13" fillId="0" borderId="50" xfId="0" applyFont="1" applyBorder="1" applyAlignment="1">
      <alignment/>
    </xf>
    <xf numFmtId="175" fontId="0" fillId="0" borderId="50" xfId="0" applyNumberFormat="1" applyFont="1" applyBorder="1" applyAlignment="1">
      <alignment/>
    </xf>
    <xf numFmtId="0" fontId="13" fillId="0" borderId="50" xfId="0" applyFont="1" applyFill="1" applyBorder="1" applyAlignment="1">
      <alignment horizontal="center"/>
    </xf>
    <xf numFmtId="4" fontId="13" fillId="38" borderId="50" xfId="0" applyNumberFormat="1" applyFont="1" applyFill="1" applyBorder="1" applyAlignment="1">
      <alignment horizontal="center"/>
    </xf>
    <xf numFmtId="4" fontId="0" fillId="38" borderId="50" xfId="0" applyNumberFormat="1" applyFont="1" applyFill="1" applyBorder="1" applyAlignment="1">
      <alignment/>
    </xf>
    <xf numFmtId="4" fontId="0" fillId="0" borderId="50" xfId="0" applyNumberFormat="1" applyFont="1" applyBorder="1" applyAlignment="1">
      <alignment/>
    </xf>
    <xf numFmtId="0" fontId="0" fillId="0" borderId="53" xfId="0" applyFont="1" applyBorder="1" applyAlignment="1">
      <alignment wrapText="1"/>
    </xf>
    <xf numFmtId="0" fontId="0" fillId="36" borderId="54" xfId="0" applyFont="1" applyFill="1" applyBorder="1" applyAlignment="1">
      <alignment wrapText="1"/>
    </xf>
    <xf numFmtId="4" fontId="0" fillId="36" borderId="50" xfId="0" applyNumberFormat="1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13" fillId="34" borderId="0" xfId="0" applyFont="1" applyFill="1" applyBorder="1" applyAlignment="1">
      <alignment horizontal="center"/>
    </xf>
    <xf numFmtId="4" fontId="0" fillId="34" borderId="0" xfId="0" applyNumberFormat="1" applyFont="1" applyFill="1" applyBorder="1" applyAlignment="1">
      <alignment/>
    </xf>
    <xf numFmtId="4" fontId="14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55" xfId="0" applyBorder="1" applyAlignment="1">
      <alignment horizontal="center"/>
    </xf>
    <xf numFmtId="176" fontId="14" fillId="0" borderId="17" xfId="0" applyNumberFormat="1" applyFont="1" applyBorder="1" applyAlignment="1">
      <alignment/>
    </xf>
    <xf numFmtId="2" fontId="37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33" xfId="0" applyFont="1" applyFill="1" applyBorder="1" applyAlignment="1">
      <alignment vertical="center"/>
    </xf>
    <xf numFmtId="0" fontId="4" fillId="0" borderId="33" xfId="0" applyFont="1" applyFill="1" applyBorder="1" applyAlignment="1">
      <alignment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4" fontId="29" fillId="34" borderId="17" xfId="0" applyNumberFormat="1" applyFont="1" applyFill="1" applyBorder="1" applyAlignment="1">
      <alignment horizontal="center"/>
    </xf>
    <xf numFmtId="2" fontId="0" fillId="0" borderId="17" xfId="0" applyNumberFormat="1" applyBorder="1" applyAlignment="1">
      <alignment wrapText="1"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 wrapText="1"/>
    </xf>
    <xf numFmtId="175" fontId="14" fillId="0" borderId="17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13" fillId="36" borderId="65" xfId="0" applyFont="1" applyFill="1" applyBorder="1" applyAlignment="1">
      <alignment horizontal="center"/>
    </xf>
    <xf numFmtId="4" fontId="14" fillId="36" borderId="66" xfId="0" applyNumberFormat="1" applyFont="1" applyFill="1" applyBorder="1" applyAlignment="1">
      <alignment/>
    </xf>
    <xf numFmtId="0" fontId="5" fillId="39" borderId="17" xfId="0" applyFont="1" applyFill="1" applyBorder="1" applyAlignment="1">
      <alignment/>
    </xf>
    <xf numFmtId="0" fontId="5" fillId="16" borderId="0" xfId="0" applyFont="1" applyFill="1" applyAlignment="1">
      <alignment/>
    </xf>
    <xf numFmtId="0" fontId="13" fillId="0" borderId="65" xfId="0" applyFont="1" applyBorder="1" applyAlignment="1">
      <alignment horizontal="center"/>
    </xf>
    <xf numFmtId="4" fontId="14" fillId="0" borderId="66" xfId="0" applyNumberFormat="1" applyFont="1" applyBorder="1" applyAlignment="1">
      <alignment/>
    </xf>
    <xf numFmtId="175" fontId="0" fillId="0" borderId="67" xfId="0" applyNumberFormat="1" applyFont="1" applyBorder="1" applyAlignment="1">
      <alignment/>
    </xf>
    <xf numFmtId="0" fontId="0" fillId="0" borderId="67" xfId="0" applyFont="1" applyBorder="1" applyAlignment="1">
      <alignment/>
    </xf>
    <xf numFmtId="0" fontId="0" fillId="38" borderId="53" xfId="0" applyFill="1" applyBorder="1" applyAlignment="1">
      <alignment wrapText="1"/>
    </xf>
    <xf numFmtId="49" fontId="44" fillId="0" borderId="17" xfId="0" applyNumberFormat="1" applyFont="1" applyFill="1" applyBorder="1" applyAlignment="1">
      <alignment horizontal="center" vertical="center" wrapText="1"/>
    </xf>
    <xf numFmtId="4" fontId="44" fillId="37" borderId="17" xfId="0" applyNumberFormat="1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2" fontId="44" fillId="0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19" fillId="37" borderId="17" xfId="0" applyFont="1" applyFill="1" applyBorder="1" applyAlignment="1">
      <alignment horizontal="center" vertical="center" wrapText="1"/>
    </xf>
    <xf numFmtId="49" fontId="44" fillId="37" borderId="17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37" borderId="17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4" fillId="0" borderId="15" xfId="0" applyFont="1" applyFill="1" applyBorder="1" applyAlignment="1">
      <alignment horizontal="left" vertical="top"/>
    </xf>
    <xf numFmtId="0" fontId="4" fillId="0" borderId="68" xfId="0" applyFont="1" applyFill="1" applyBorder="1" applyAlignment="1">
      <alignment horizontal="left" vertical="top"/>
    </xf>
    <xf numFmtId="0" fontId="0" fillId="0" borderId="68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71" xfId="0" applyFont="1" applyFill="1" applyBorder="1" applyAlignment="1">
      <alignment horizontal="left" vertical="top" wrapText="1"/>
    </xf>
    <xf numFmtId="0" fontId="0" fillId="0" borderId="7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left" vertical="top"/>
    </xf>
    <xf numFmtId="0" fontId="4" fillId="0" borderId="75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center" vertical="top"/>
    </xf>
    <xf numFmtId="0" fontId="0" fillId="0" borderId="76" xfId="0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0" fillId="0" borderId="18" xfId="0" applyFill="1" applyBorder="1" applyAlignment="1">
      <alignment horizontal="center" wrapText="1"/>
    </xf>
    <xf numFmtId="0" fontId="0" fillId="0" borderId="69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0" fontId="14" fillId="0" borderId="83" xfId="0" applyFont="1" applyFill="1" applyBorder="1" applyAlignment="1">
      <alignment horizontal="center"/>
    </xf>
    <xf numFmtId="0" fontId="1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left"/>
    </xf>
    <xf numFmtId="0" fontId="0" fillId="0" borderId="6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72" xfId="0" applyFill="1" applyBorder="1" applyAlignment="1">
      <alignment horizontal="center" wrapText="1"/>
    </xf>
    <xf numFmtId="0" fontId="0" fillId="0" borderId="74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1" fillId="0" borderId="33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left" vertical="top" wrapText="1"/>
    </xf>
    <xf numFmtId="0" fontId="0" fillId="0" borderId="38" xfId="0" applyBorder="1" applyAlignment="1">
      <alignment/>
    </xf>
    <xf numFmtId="0" fontId="24" fillId="0" borderId="3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top" wrapText="1"/>
    </xf>
    <xf numFmtId="0" fontId="44" fillId="0" borderId="17" xfId="0" applyFont="1" applyBorder="1" applyAlignment="1">
      <alignment/>
    </xf>
    <xf numFmtId="0" fontId="19" fillId="0" borderId="3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38" fillId="0" borderId="17" xfId="54" applyBorder="1" applyAlignment="1">
      <alignment/>
      <protection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5" fillId="0" borderId="17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36" fillId="0" borderId="33" xfId="0" applyFont="1" applyBorder="1" applyAlignment="1">
      <alignment horizontal="right"/>
    </xf>
    <xf numFmtId="0" fontId="0" fillId="0" borderId="37" xfId="0" applyBorder="1" applyAlignment="1">
      <alignment/>
    </xf>
    <xf numFmtId="0" fontId="32" fillId="0" borderId="0" xfId="0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88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vertical="center"/>
    </xf>
    <xf numFmtId="0" fontId="14" fillId="0" borderId="89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0" fontId="14" fillId="0" borderId="9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21" fillId="0" borderId="24" xfId="53" applyFont="1" applyFill="1" applyBorder="1" applyAlignment="1" applyProtection="1">
      <alignment horizontal="center" vertical="center" wrapText="1"/>
      <protection/>
    </xf>
    <xf numFmtId="0" fontId="21" fillId="0" borderId="28" xfId="53" applyFont="1" applyFill="1" applyBorder="1" applyAlignment="1" applyProtection="1">
      <alignment horizontal="center" vertical="center" wrapText="1"/>
      <protection/>
    </xf>
    <xf numFmtId="0" fontId="21" fillId="0" borderId="33" xfId="53" applyFont="1" applyFill="1" applyBorder="1" applyAlignment="1" applyProtection="1">
      <alignment horizontal="center" vertical="center" wrapText="1"/>
      <protection/>
    </xf>
    <xf numFmtId="0" fontId="21" fillId="0" borderId="37" xfId="53" applyFont="1" applyFill="1" applyBorder="1" applyAlignment="1" applyProtection="1">
      <alignment horizontal="center" vertical="center" wrapText="1"/>
      <protection/>
    </xf>
    <xf numFmtId="0" fontId="21" fillId="0" borderId="38" xfId="53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0" fontId="19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14" fillId="0" borderId="3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Лист Microsoft Excel (3)" xfId="54"/>
    <cellStyle name="Обычный_тарифы на 2002г с 1-01" xfId="55"/>
    <cellStyle name="Обычный_Тепло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oleObject" Target="../embeddings/oleObject_17_1.bin" /><Relationship Id="rId3" Type="http://schemas.openxmlformats.org/officeDocument/2006/relationships/oleObject" Target="../embeddings/oleObject_17_2.bin" /><Relationship Id="rId4" Type="http://schemas.openxmlformats.org/officeDocument/2006/relationships/oleObject" Target="../embeddings/oleObject_17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sliva.86@mail.ru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6"/>
  <sheetViews>
    <sheetView zoomScalePageLayoutView="0" workbookViewId="0" topLeftCell="A40">
      <selection activeCell="A11" sqref="A11:J11"/>
    </sheetView>
  </sheetViews>
  <sheetFormatPr defaultColWidth="9.00390625" defaultRowHeight="12.75"/>
  <cols>
    <col min="9" max="9" width="7.875" style="0" customWidth="1"/>
    <col min="10" max="10" width="19.625" style="0" customWidth="1"/>
    <col min="11" max="11" width="13.375" style="0" customWidth="1"/>
  </cols>
  <sheetData>
    <row r="6" spans="1:10" ht="35.25">
      <c r="A6" s="324" t="s">
        <v>447</v>
      </c>
      <c r="B6" s="324"/>
      <c r="C6" s="324"/>
      <c r="D6" s="324"/>
      <c r="E6" s="324"/>
      <c r="F6" s="324"/>
      <c r="G6" s="324"/>
      <c r="H6" s="324"/>
      <c r="I6" s="324"/>
      <c r="J6" s="324"/>
    </row>
    <row r="7" spans="1:10" ht="24.75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</row>
    <row r="8" spans="1:10" ht="30">
      <c r="A8" s="325" t="s">
        <v>448</v>
      </c>
      <c r="B8" s="325"/>
      <c r="C8" s="325"/>
      <c r="D8" s="325"/>
      <c r="E8" s="325"/>
      <c r="F8" s="325"/>
      <c r="G8" s="325"/>
      <c r="H8" s="325"/>
      <c r="I8" s="325"/>
      <c r="J8" s="325"/>
    </row>
    <row r="9" spans="1:10" ht="35.25" customHeight="1">
      <c r="A9" s="325" t="s">
        <v>449</v>
      </c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30">
      <c r="A10" s="222"/>
      <c r="B10" s="222"/>
      <c r="C10" s="222"/>
      <c r="D10" s="222"/>
      <c r="E10" s="222"/>
      <c r="F10" s="222"/>
      <c r="G10" s="222"/>
      <c r="H10" s="222"/>
      <c r="I10" s="222"/>
      <c r="J10" s="222"/>
    </row>
    <row r="11" spans="1:10" ht="30">
      <c r="A11" s="325" t="s">
        <v>461</v>
      </c>
      <c r="B11" s="325"/>
      <c r="C11" s="325"/>
      <c r="D11" s="325"/>
      <c r="E11" s="325"/>
      <c r="F11" s="325"/>
      <c r="G11" s="325"/>
      <c r="H11" s="325"/>
      <c r="I11" s="325"/>
      <c r="J11" s="325"/>
    </row>
    <row r="12" spans="1:10" ht="30">
      <c r="A12" s="222"/>
      <c r="B12" s="222"/>
      <c r="C12" s="222"/>
      <c r="D12" s="222"/>
      <c r="E12" s="222"/>
      <c r="F12" s="222"/>
      <c r="G12" s="222"/>
      <c r="H12" s="222"/>
      <c r="I12" s="222"/>
      <c r="J12" s="222"/>
    </row>
    <row r="13" spans="1:10" ht="30">
      <c r="A13" s="222"/>
      <c r="B13" s="222"/>
      <c r="C13" s="222"/>
      <c r="D13" s="222"/>
      <c r="E13" s="222"/>
      <c r="F13" s="222"/>
      <c r="G13" s="222"/>
      <c r="H13" s="222"/>
      <c r="I13" s="222"/>
      <c r="J13" s="222"/>
    </row>
    <row r="14" spans="1:10" ht="30">
      <c r="A14" s="325" t="s">
        <v>450</v>
      </c>
      <c r="B14" s="325"/>
      <c r="C14" s="325"/>
      <c r="D14" s="325"/>
      <c r="E14" s="325"/>
      <c r="F14" s="325"/>
      <c r="G14" s="325"/>
      <c r="H14" s="325"/>
      <c r="I14" s="325"/>
      <c r="J14" s="325"/>
    </row>
    <row r="15" spans="1:10" ht="30">
      <c r="A15" s="325" t="s">
        <v>451</v>
      </c>
      <c r="B15" s="325"/>
      <c r="C15" s="325"/>
      <c r="D15" s="325"/>
      <c r="E15" s="325"/>
      <c r="F15" s="325"/>
      <c r="G15" s="325"/>
      <c r="H15" s="325"/>
      <c r="I15" s="325"/>
      <c r="J15" s="325"/>
    </row>
    <row r="16" spans="1:10" ht="30">
      <c r="A16" s="325" t="s">
        <v>452</v>
      </c>
      <c r="B16" s="325"/>
      <c r="C16" s="325"/>
      <c r="D16" s="325"/>
      <c r="E16" s="325"/>
      <c r="F16" s="325"/>
      <c r="G16" s="325"/>
      <c r="H16" s="325"/>
      <c r="I16" s="325"/>
      <c r="J16" s="325"/>
    </row>
    <row r="17" spans="1:10" ht="30">
      <c r="A17" s="325"/>
      <c r="B17" s="325"/>
      <c r="C17" s="325"/>
      <c r="D17" s="325"/>
      <c r="E17" s="325"/>
      <c r="F17" s="325"/>
      <c r="G17" s="325"/>
      <c r="H17" s="325"/>
      <c r="I17" s="325"/>
      <c r="J17" s="325"/>
    </row>
    <row r="18" spans="1:10" ht="30">
      <c r="A18" s="327" t="s">
        <v>453</v>
      </c>
      <c r="B18" s="327"/>
      <c r="C18" s="327"/>
      <c r="D18" s="327"/>
      <c r="E18" s="327"/>
      <c r="F18" s="327"/>
      <c r="G18" s="327"/>
      <c r="H18" s="327"/>
      <c r="I18" s="327"/>
      <c r="J18" s="327"/>
    </row>
    <row r="19" spans="1:10" ht="30">
      <c r="A19" s="327" t="s">
        <v>454</v>
      </c>
      <c r="B19" s="327"/>
      <c r="C19" s="327"/>
      <c r="D19" s="327"/>
      <c r="E19" s="327"/>
      <c r="F19" s="327"/>
      <c r="G19" s="327"/>
      <c r="H19" s="327"/>
      <c r="I19" s="327"/>
      <c r="J19" s="327"/>
    </row>
    <row r="20" spans="1:10" ht="30">
      <c r="A20" s="325"/>
      <c r="B20" s="325"/>
      <c r="C20" s="325"/>
      <c r="D20" s="325"/>
      <c r="E20" s="325"/>
      <c r="F20" s="325"/>
      <c r="G20" s="325"/>
      <c r="H20" s="325"/>
      <c r="I20" s="325"/>
      <c r="J20" s="325"/>
    </row>
    <row r="21" spans="1:10" ht="30">
      <c r="A21" s="325" t="s">
        <v>455</v>
      </c>
      <c r="B21" s="325"/>
      <c r="C21" s="325"/>
      <c r="D21" s="325"/>
      <c r="E21" s="325"/>
      <c r="F21" s="325"/>
      <c r="G21" s="325"/>
      <c r="H21" s="325"/>
      <c r="I21" s="325"/>
      <c r="J21" s="325"/>
    </row>
    <row r="22" spans="1:10" ht="30">
      <c r="A22" s="325" t="s">
        <v>456</v>
      </c>
      <c r="B22" s="325"/>
      <c r="C22" s="325"/>
      <c r="D22" s="325"/>
      <c r="E22" s="325"/>
      <c r="F22" s="325"/>
      <c r="G22" s="325"/>
      <c r="H22" s="325"/>
      <c r="I22" s="325"/>
      <c r="J22" s="325"/>
    </row>
    <row r="23" spans="1:10" ht="25.5">
      <c r="A23" s="326"/>
      <c r="B23" s="326"/>
      <c r="C23" s="326"/>
      <c r="D23" s="326"/>
      <c r="E23" s="326"/>
      <c r="F23" s="326"/>
      <c r="G23" s="326"/>
      <c r="H23" s="326"/>
      <c r="I23" s="326"/>
      <c r="J23" s="326"/>
    </row>
    <row r="36" spans="1:10" ht="25.5">
      <c r="A36" s="326" t="s">
        <v>457</v>
      </c>
      <c r="B36" s="326"/>
      <c r="C36" s="326"/>
      <c r="D36" s="326"/>
      <c r="E36" s="326"/>
      <c r="F36" s="326"/>
      <c r="G36" s="326"/>
      <c r="H36" s="326"/>
      <c r="I36" s="326"/>
      <c r="J36" s="326"/>
    </row>
  </sheetData>
  <sheetProtection/>
  <mergeCells count="15">
    <mergeCell ref="A22:J22"/>
    <mergeCell ref="A23:J23"/>
    <mergeCell ref="A36:J36"/>
    <mergeCell ref="A16:J16"/>
    <mergeCell ref="A17:J17"/>
    <mergeCell ref="A18:J18"/>
    <mergeCell ref="A19:J19"/>
    <mergeCell ref="A20:J20"/>
    <mergeCell ref="A21:J21"/>
    <mergeCell ref="A6:J6"/>
    <mergeCell ref="A8:J8"/>
    <mergeCell ref="A9:J9"/>
    <mergeCell ref="A11:J11"/>
    <mergeCell ref="A14:J14"/>
    <mergeCell ref="A15:J15"/>
  </mergeCells>
  <printOptions/>
  <pageMargins left="0" right="0" top="0.3937007874015748" bottom="0.3937007874015748" header="0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A1">
      <selection activeCell="P19" sqref="P19:Q19"/>
    </sheetView>
  </sheetViews>
  <sheetFormatPr defaultColWidth="9.00390625" defaultRowHeight="12.75"/>
  <cols>
    <col min="1" max="1" width="20.625" style="0" customWidth="1"/>
    <col min="2" max="2" width="6.00390625" style="73" customWidth="1"/>
    <col min="3" max="3" width="9.875" style="0" customWidth="1"/>
    <col min="4" max="4" width="10.625" style="0" customWidth="1"/>
    <col min="5" max="5" width="9.00390625" style="0" customWidth="1"/>
    <col min="6" max="6" width="9.75390625" style="0" customWidth="1"/>
    <col min="7" max="7" width="9.00390625" style="0" customWidth="1"/>
    <col min="8" max="8" width="9.25390625" style="0" customWidth="1"/>
    <col min="9" max="9" width="5.875" style="0" customWidth="1"/>
    <col min="10" max="11" width="8.875" style="0" customWidth="1"/>
    <col min="12" max="12" width="9.375" style="0" customWidth="1"/>
    <col min="13" max="13" width="9.125" style="0" customWidth="1"/>
    <col min="14" max="14" width="9.00390625" style="0" customWidth="1"/>
    <col min="15" max="15" width="9.875" style="65" customWidth="1"/>
    <col min="16" max="16" width="9.75390625" style="0" customWidth="1"/>
    <col min="17" max="17" width="10.25390625" style="0" customWidth="1"/>
    <col min="18" max="18" width="9.25390625" style="0" customWidth="1"/>
    <col min="19" max="20" width="8.875" style="0" customWidth="1"/>
    <col min="21" max="21" width="9.375" style="0" customWidth="1"/>
    <col min="22" max="22" width="10.125" style="0" bestFit="1" customWidth="1"/>
  </cols>
  <sheetData>
    <row r="1" ht="18">
      <c r="A1" s="68" t="s">
        <v>408</v>
      </c>
    </row>
    <row r="3" spans="1:22" ht="18.75" thickBot="1">
      <c r="A3" s="441" t="s">
        <v>472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74"/>
      <c r="Q3" s="64"/>
      <c r="R3" s="64"/>
      <c r="S3" s="64"/>
      <c r="T3" s="64"/>
      <c r="U3" s="64"/>
      <c r="V3" s="64"/>
    </row>
    <row r="4" spans="1:15" s="194" customFormat="1" ht="25.5" customHeight="1" thickBot="1">
      <c r="A4" s="189" t="s">
        <v>37</v>
      </c>
      <c r="B4" s="190"/>
      <c r="C4" s="191" t="s">
        <v>217</v>
      </c>
      <c r="D4" s="192" t="s">
        <v>178</v>
      </c>
      <c r="E4" s="191" t="s">
        <v>179</v>
      </c>
      <c r="F4" s="192" t="s">
        <v>180</v>
      </c>
      <c r="G4" s="191" t="s">
        <v>181</v>
      </c>
      <c r="H4" s="192" t="s">
        <v>182</v>
      </c>
      <c r="I4" s="191" t="s">
        <v>183</v>
      </c>
      <c r="J4" s="192" t="s">
        <v>184</v>
      </c>
      <c r="K4" s="191" t="s">
        <v>185</v>
      </c>
      <c r="L4" s="192" t="s">
        <v>186</v>
      </c>
      <c r="M4" s="191" t="s">
        <v>187</v>
      </c>
      <c r="N4" s="192" t="s">
        <v>188</v>
      </c>
      <c r="O4" s="193" t="s">
        <v>218</v>
      </c>
    </row>
    <row r="5" spans="1:15" s="76" customFormat="1" ht="6.75" customHeight="1">
      <c r="A5" s="195"/>
      <c r="B5" s="196"/>
      <c r="C5" s="197"/>
      <c r="D5" s="198"/>
      <c r="E5" s="197"/>
      <c r="F5" s="198"/>
      <c r="G5" s="197"/>
      <c r="H5" s="198"/>
      <c r="I5" s="197"/>
      <c r="J5" s="198"/>
      <c r="K5" s="197"/>
      <c r="L5" s="198"/>
      <c r="M5" s="197"/>
      <c r="N5" s="198"/>
      <c r="O5" s="199"/>
    </row>
    <row r="6" spans="1:15" s="76" customFormat="1" ht="12.75">
      <c r="A6" s="200"/>
      <c r="B6" s="201"/>
      <c r="C6" s="202" t="s">
        <v>431</v>
      </c>
      <c r="D6" s="203" t="s">
        <v>432</v>
      </c>
      <c r="E6" s="204" t="s">
        <v>189</v>
      </c>
      <c r="F6" s="205" t="s">
        <v>190</v>
      </c>
      <c r="G6" s="202" t="s">
        <v>191</v>
      </c>
      <c r="H6" s="205" t="s">
        <v>192</v>
      </c>
      <c r="I6" s="197" t="s">
        <v>193</v>
      </c>
      <c r="J6" s="205" t="s">
        <v>194</v>
      </c>
      <c r="K6" s="202" t="s">
        <v>195</v>
      </c>
      <c r="L6" s="205" t="s">
        <v>196</v>
      </c>
      <c r="M6" s="202" t="s">
        <v>197</v>
      </c>
      <c r="N6" s="205" t="s">
        <v>198</v>
      </c>
      <c r="O6" s="199"/>
    </row>
    <row r="7" spans="1:17" s="76" customFormat="1" ht="39">
      <c r="A7" s="200" t="s">
        <v>199</v>
      </c>
      <c r="B7" s="206" t="s">
        <v>200</v>
      </c>
      <c r="C7" s="304">
        <v>2084</v>
      </c>
      <c r="D7" s="304">
        <v>1873</v>
      </c>
      <c r="E7" s="304">
        <v>1633</v>
      </c>
      <c r="F7" s="304">
        <v>1407</v>
      </c>
      <c r="G7" s="304">
        <v>439</v>
      </c>
      <c r="H7" s="304">
        <v>183</v>
      </c>
      <c r="I7" s="304"/>
      <c r="J7" s="304">
        <v>119</v>
      </c>
      <c r="K7" s="304">
        <v>290</v>
      </c>
      <c r="L7" s="304">
        <v>1100</v>
      </c>
      <c r="M7" s="304">
        <v>1028</v>
      </c>
      <c r="N7" s="304">
        <v>1241</v>
      </c>
      <c r="O7" s="246">
        <f>SUM(C7:N7)</f>
        <v>11397</v>
      </c>
      <c r="P7" s="76">
        <f>C7+D7+E7+F7+G7+H7</f>
        <v>7619</v>
      </c>
      <c r="Q7" s="318">
        <f>O7-P7</f>
        <v>3778</v>
      </c>
    </row>
    <row r="8" spans="1:17" s="76" customFormat="1" ht="39">
      <c r="A8" s="200" t="s">
        <v>199</v>
      </c>
      <c r="B8" s="206" t="s">
        <v>201</v>
      </c>
      <c r="C8" s="304">
        <v>1792</v>
      </c>
      <c r="D8" s="304">
        <v>1611</v>
      </c>
      <c r="E8" s="304">
        <v>1404</v>
      </c>
      <c r="F8" s="304">
        <v>1210</v>
      </c>
      <c r="G8" s="304">
        <v>378</v>
      </c>
      <c r="H8" s="304">
        <v>158</v>
      </c>
      <c r="I8" s="304"/>
      <c r="J8" s="304">
        <v>102</v>
      </c>
      <c r="K8" s="304">
        <v>249</v>
      </c>
      <c r="L8" s="304">
        <v>949</v>
      </c>
      <c r="M8" s="304">
        <v>922</v>
      </c>
      <c r="N8" s="304">
        <v>1067</v>
      </c>
      <c r="O8" s="246">
        <f>SUM(C8:N8)</f>
        <v>9842</v>
      </c>
      <c r="P8" s="76">
        <f>C8+D8+E8+F8+G8+H8</f>
        <v>6553</v>
      </c>
      <c r="Q8" s="318">
        <f>O8-P8</f>
        <v>3289</v>
      </c>
    </row>
    <row r="9" spans="1:17" s="76" customFormat="1" ht="15">
      <c r="A9" s="247" t="s">
        <v>433</v>
      </c>
      <c r="B9" s="305" t="s">
        <v>202</v>
      </c>
      <c r="C9" s="307">
        <v>17</v>
      </c>
      <c r="D9" s="307">
        <v>17</v>
      </c>
      <c r="E9" s="307">
        <v>39</v>
      </c>
      <c r="F9" s="307">
        <v>4</v>
      </c>
      <c r="G9" s="307">
        <v>4</v>
      </c>
      <c r="H9" s="307">
        <v>10</v>
      </c>
      <c r="I9" s="307"/>
      <c r="J9" s="307">
        <v>4</v>
      </c>
      <c r="K9" s="307">
        <v>15</v>
      </c>
      <c r="L9" s="307">
        <v>12</v>
      </c>
      <c r="M9" s="307">
        <v>5</v>
      </c>
      <c r="N9" s="307">
        <v>15</v>
      </c>
      <c r="O9" s="306">
        <f>SUM(C9:N9)</f>
        <v>142</v>
      </c>
      <c r="P9" s="76">
        <f>C9+D9+E9+F9+G9+H9</f>
        <v>91</v>
      </c>
      <c r="Q9" s="318">
        <f>O9-P9</f>
        <v>51</v>
      </c>
    </row>
    <row r="10" spans="1:17" s="76" customFormat="1" ht="12" customHeight="1">
      <c r="A10" s="250" t="s">
        <v>434</v>
      </c>
      <c r="B10" s="251" t="s">
        <v>203</v>
      </c>
      <c r="C10" s="308">
        <v>25595</v>
      </c>
      <c r="D10" s="308">
        <v>20974</v>
      </c>
      <c r="E10" s="308">
        <v>18444</v>
      </c>
      <c r="F10" s="308">
        <v>16965</v>
      </c>
      <c r="G10" s="308">
        <v>6556</v>
      </c>
      <c r="H10" s="308">
        <v>8214</v>
      </c>
      <c r="I10" s="308"/>
      <c r="J10" s="308">
        <v>4048</v>
      </c>
      <c r="K10" s="308">
        <v>9877</v>
      </c>
      <c r="L10" s="308">
        <v>15916</v>
      </c>
      <c r="M10" s="308">
        <v>14692</v>
      </c>
      <c r="N10" s="308">
        <v>20674</v>
      </c>
      <c r="O10" s="252">
        <f>SUM(C10:N10)</f>
        <v>161955</v>
      </c>
      <c r="P10" s="76">
        <f>C10+D10+E10+F10+G10+H10</f>
        <v>96748</v>
      </c>
      <c r="Q10" s="318">
        <f>O10-P10</f>
        <v>65207</v>
      </c>
    </row>
    <row r="11" spans="1:15" s="76" customFormat="1" ht="15">
      <c r="A11" s="253" t="s">
        <v>204</v>
      </c>
      <c r="B11" s="309" t="s">
        <v>205</v>
      </c>
      <c r="C11" s="304">
        <v>790</v>
      </c>
      <c r="D11" s="304">
        <v>758</v>
      </c>
      <c r="E11" s="304">
        <v>685</v>
      </c>
      <c r="F11" s="304">
        <v>637</v>
      </c>
      <c r="G11" s="304">
        <v>564</v>
      </c>
      <c r="H11" s="304">
        <v>417</v>
      </c>
      <c r="I11" s="304"/>
      <c r="J11" s="304">
        <v>339</v>
      </c>
      <c r="K11" s="304">
        <v>547</v>
      </c>
      <c r="L11" s="304">
        <v>554</v>
      </c>
      <c r="M11" s="304">
        <v>720</v>
      </c>
      <c r="N11" s="304">
        <v>755</v>
      </c>
      <c r="O11" s="310">
        <f>SUM(C11:N11)</f>
        <v>6766</v>
      </c>
    </row>
    <row r="12" spans="1:15" s="76" customFormat="1" ht="6.75" customHeight="1">
      <c r="A12" s="257"/>
      <c r="B12" s="258"/>
      <c r="C12" s="311"/>
      <c r="D12" s="311"/>
      <c r="E12" s="311"/>
      <c r="F12" s="311"/>
      <c r="G12" s="311"/>
      <c r="H12" s="312"/>
      <c r="I12" s="312"/>
      <c r="J12" s="312"/>
      <c r="K12" s="312"/>
      <c r="L12" s="312"/>
      <c r="M12" s="312"/>
      <c r="N12" s="312"/>
      <c r="O12" s="256"/>
    </row>
    <row r="13" spans="1:15" s="76" customFormat="1" ht="25.5">
      <c r="A13" s="207" t="s">
        <v>435</v>
      </c>
      <c r="B13" s="260" t="s">
        <v>219</v>
      </c>
      <c r="C13" s="259">
        <v>3.22759</v>
      </c>
      <c r="D13" s="259">
        <v>3.22759</v>
      </c>
      <c r="E13" s="259">
        <v>3.1916</v>
      </c>
      <c r="F13" s="259">
        <v>3.09622</v>
      </c>
      <c r="G13" s="259">
        <v>3.20723</v>
      </c>
      <c r="H13" s="259">
        <v>3.24122</v>
      </c>
      <c r="I13" s="259">
        <v>3.42039</v>
      </c>
      <c r="J13" s="259">
        <v>3.5379</v>
      </c>
      <c r="K13" s="259">
        <v>3.5356</v>
      </c>
      <c r="L13" s="259">
        <v>3.50816</v>
      </c>
      <c r="M13" s="259">
        <v>3.44745</v>
      </c>
      <c r="N13" s="259">
        <v>3.48199</v>
      </c>
      <c r="O13" s="256">
        <f>(SUM(C13:N13))/12</f>
        <v>3.3435783333333338</v>
      </c>
    </row>
    <row r="14" spans="1:15" s="76" customFormat="1" ht="7.5" customHeight="1">
      <c r="A14" s="253"/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</row>
    <row r="15" spans="1:17" s="76" customFormat="1" ht="51.75" customHeight="1">
      <c r="A15" s="313" t="s">
        <v>495</v>
      </c>
      <c r="B15" s="261" t="s">
        <v>436</v>
      </c>
      <c r="C15" s="262">
        <f>C10*C13*118/100</f>
        <v>97479.995939</v>
      </c>
      <c r="D15" s="262">
        <f aca="true" t="shared" si="0" ref="D15:N15">D10*D13*118/100</f>
        <v>79880.6577388</v>
      </c>
      <c r="E15" s="262">
        <f t="shared" si="0"/>
        <v>69461.72707200001</v>
      </c>
      <c r="F15" s="262">
        <f t="shared" si="0"/>
        <v>61982.299314</v>
      </c>
      <c r="G15" s="262">
        <f t="shared" si="0"/>
        <v>24811.3878584</v>
      </c>
      <c r="H15" s="262">
        <f t="shared" si="0"/>
        <v>31415.589674400002</v>
      </c>
      <c r="I15" s="262">
        <f t="shared" si="0"/>
        <v>0</v>
      </c>
      <c r="J15" s="262">
        <f t="shared" si="0"/>
        <v>16899.274656</v>
      </c>
      <c r="K15" s="262">
        <f t="shared" si="0"/>
        <v>41206.923016</v>
      </c>
      <c r="L15" s="262">
        <f t="shared" si="0"/>
        <v>65886.33198080001</v>
      </c>
      <c r="M15" s="262">
        <f t="shared" si="0"/>
        <v>59766.923772</v>
      </c>
      <c r="N15" s="262">
        <f t="shared" si="0"/>
        <v>84944.26028680001</v>
      </c>
      <c r="O15" s="252">
        <f>SUM(C15:N15)</f>
        <v>633735.3713082001</v>
      </c>
      <c r="P15" s="76">
        <f>C15+D15+E15+F15+G15+H15</f>
        <v>365031.6575966</v>
      </c>
      <c r="Q15" s="318">
        <f>O15-P15</f>
        <v>268703.71371160005</v>
      </c>
    </row>
    <row r="16" spans="1:15" s="76" customFormat="1" ht="6.75" customHeight="1">
      <c r="A16" s="207"/>
      <c r="B16" s="258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63"/>
    </row>
    <row r="17" spans="1:15" s="76" customFormat="1" ht="38.25">
      <c r="A17" s="264" t="s">
        <v>437</v>
      </c>
      <c r="B17" s="254" t="s">
        <v>438</v>
      </c>
      <c r="C17" s="255">
        <v>23.29</v>
      </c>
      <c r="D17" s="255">
        <v>23.29</v>
      </c>
      <c r="E17" s="255">
        <v>23.29</v>
      </c>
      <c r="F17" s="255">
        <v>23.29</v>
      </c>
      <c r="G17" s="255">
        <v>23.29</v>
      </c>
      <c r="H17" s="255">
        <v>23.29</v>
      </c>
      <c r="I17" s="255">
        <v>26.09</v>
      </c>
      <c r="J17" s="255">
        <v>26.09</v>
      </c>
      <c r="K17" s="255">
        <v>26.09</v>
      </c>
      <c r="L17" s="255">
        <v>26.09</v>
      </c>
      <c r="M17" s="255">
        <v>26.09</v>
      </c>
      <c r="N17" s="255">
        <v>26.09</v>
      </c>
      <c r="O17" s="263"/>
    </row>
    <row r="18" spans="1:15" s="76" customFormat="1" ht="38.25" hidden="1">
      <c r="A18" s="264" t="s">
        <v>439</v>
      </c>
      <c r="B18" s="254" t="s">
        <v>438</v>
      </c>
      <c r="C18" s="255">
        <v>12.65</v>
      </c>
      <c r="D18" s="255">
        <v>12.65</v>
      </c>
      <c r="E18" s="255">
        <v>12.65</v>
      </c>
      <c r="F18" s="255">
        <v>12.65</v>
      </c>
      <c r="G18" s="255">
        <v>12.65</v>
      </c>
      <c r="H18" s="255">
        <v>12.65</v>
      </c>
      <c r="I18" s="255">
        <v>12.65</v>
      </c>
      <c r="J18" s="255">
        <v>12.65</v>
      </c>
      <c r="K18" s="255">
        <v>12.65</v>
      </c>
      <c r="L18" s="255">
        <v>12.65</v>
      </c>
      <c r="M18" s="255">
        <v>12.65</v>
      </c>
      <c r="N18" s="255">
        <v>12.65</v>
      </c>
      <c r="O18" s="263"/>
    </row>
    <row r="19" spans="1:17" s="76" customFormat="1" ht="39" thickBot="1">
      <c r="A19" s="265" t="s">
        <v>440</v>
      </c>
      <c r="B19" s="248" t="s">
        <v>436</v>
      </c>
      <c r="C19" s="266">
        <f>C9*C17*118/100</f>
        <v>467.19739999999996</v>
      </c>
      <c r="D19" s="266">
        <f aca="true" t="shared" si="1" ref="D19:N19">D9*D17*118/100</f>
        <v>467.19739999999996</v>
      </c>
      <c r="E19" s="266">
        <f t="shared" si="1"/>
        <v>1071.8057999999999</v>
      </c>
      <c r="F19" s="266">
        <f t="shared" si="1"/>
        <v>109.9288</v>
      </c>
      <c r="G19" s="266">
        <f t="shared" si="1"/>
        <v>109.9288</v>
      </c>
      <c r="H19" s="266">
        <f t="shared" si="1"/>
        <v>274.82199999999995</v>
      </c>
      <c r="I19" s="266">
        <f t="shared" si="1"/>
        <v>0</v>
      </c>
      <c r="J19" s="266">
        <f t="shared" si="1"/>
        <v>123.14479999999999</v>
      </c>
      <c r="K19" s="266">
        <f t="shared" si="1"/>
        <v>461.793</v>
      </c>
      <c r="L19" s="266">
        <f t="shared" si="1"/>
        <v>369.4343999999999</v>
      </c>
      <c r="M19" s="266">
        <f t="shared" si="1"/>
        <v>153.93099999999998</v>
      </c>
      <c r="N19" s="266">
        <f t="shared" si="1"/>
        <v>461.793</v>
      </c>
      <c r="O19" s="249">
        <f>SUM(C19:N19)</f>
        <v>4070.9764000000005</v>
      </c>
      <c r="P19" s="76">
        <f>C19+D19+E19+F19+G19+H19</f>
        <v>2500.8802</v>
      </c>
      <c r="Q19" s="318">
        <f>O19-P19</f>
        <v>1570.0962000000004</v>
      </c>
    </row>
    <row r="20" spans="1:15" s="271" customFormat="1" ht="12.75">
      <c r="A20" s="267"/>
      <c r="B20" s="268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70"/>
    </row>
    <row r="21" spans="1:15" s="271" customFormat="1" ht="12.75">
      <c r="A21" s="267"/>
      <c r="B21" s="268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70"/>
    </row>
    <row r="22" spans="1:8" ht="12.75">
      <c r="A22" s="75"/>
      <c r="B22" t="s">
        <v>220</v>
      </c>
      <c r="H22" s="70" t="s">
        <v>221</v>
      </c>
    </row>
    <row r="25" spans="2:8" ht="12.75">
      <c r="B25" s="73" t="s">
        <v>222</v>
      </c>
      <c r="H25" t="s">
        <v>223</v>
      </c>
    </row>
  </sheetData>
  <sheetProtection/>
  <mergeCells count="1">
    <mergeCell ref="A3:O3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5">
      <selection activeCell="A42" sqref="A42:H42"/>
    </sheetView>
  </sheetViews>
  <sheetFormatPr defaultColWidth="9.00390625" defaultRowHeight="12.75"/>
  <cols>
    <col min="1" max="1" width="5.125" style="0" customWidth="1"/>
    <col min="2" max="2" width="26.375" style="0" customWidth="1"/>
    <col min="3" max="3" width="11.875" style="0" customWidth="1"/>
    <col min="4" max="4" width="13.00390625" style="0" customWidth="1"/>
    <col min="5" max="5" width="10.875" style="0" customWidth="1"/>
    <col min="6" max="6" width="14.125" style="0" customWidth="1"/>
    <col min="7" max="7" width="10.00390625" style="0" customWidth="1"/>
    <col min="8" max="8" width="12.375" style="0" customWidth="1"/>
  </cols>
  <sheetData>
    <row r="1" ht="18">
      <c r="A1" s="68" t="s">
        <v>408</v>
      </c>
    </row>
    <row r="4" spans="1:8" ht="18">
      <c r="A4" s="436" t="s">
        <v>224</v>
      </c>
      <c r="B4" s="436"/>
      <c r="C4" s="436"/>
      <c r="D4" s="436"/>
      <c r="E4" s="436"/>
      <c r="F4" s="436"/>
      <c r="G4" s="440"/>
      <c r="H4" s="440"/>
    </row>
    <row r="6" s="65" customFormat="1" ht="12.75">
      <c r="B6" s="65" t="s">
        <v>425</v>
      </c>
    </row>
    <row r="7" spans="1:8" s="157" customFormat="1" ht="36">
      <c r="A7" s="153" t="s">
        <v>209</v>
      </c>
      <c r="B7" s="83" t="s">
        <v>214</v>
      </c>
      <c r="C7" s="154" t="s">
        <v>418</v>
      </c>
      <c r="D7" s="83" t="s">
        <v>426</v>
      </c>
      <c r="E7" s="154" t="s">
        <v>420</v>
      </c>
      <c r="F7" s="155" t="s">
        <v>427</v>
      </c>
      <c r="G7" s="83" t="s">
        <v>428</v>
      </c>
      <c r="H7" s="156" t="s">
        <v>225</v>
      </c>
    </row>
    <row r="8" spans="1:9" ht="12.75">
      <c r="A8" s="167">
        <v>1</v>
      </c>
      <c r="B8" s="184" t="s">
        <v>479</v>
      </c>
      <c r="C8" s="159">
        <v>41289</v>
      </c>
      <c r="D8" s="72">
        <f aca="true" t="shared" si="0" ref="D8:D13">H8*G8</f>
        <v>795518.0488400001</v>
      </c>
      <c r="E8" s="168">
        <f aca="true" t="shared" si="1" ref="E8:E13">D8*0.18</f>
        <v>143193.2487912</v>
      </c>
      <c r="F8" s="81">
        <f aca="true" t="shared" si="2" ref="F8:F13">D8+E8</f>
        <v>938711.2976312</v>
      </c>
      <c r="G8" s="169">
        <v>3073.48</v>
      </c>
      <c r="H8" s="284">
        <v>258.833</v>
      </c>
      <c r="I8" s="170"/>
    </row>
    <row r="9" spans="1:9" ht="12.75">
      <c r="A9" s="171">
        <v>2</v>
      </c>
      <c r="B9" s="184" t="s">
        <v>479</v>
      </c>
      <c r="C9" s="159">
        <v>41289</v>
      </c>
      <c r="D9" s="72">
        <f t="shared" si="0"/>
        <v>715878.03508</v>
      </c>
      <c r="E9" s="168">
        <f t="shared" si="1"/>
        <v>128858.04631439998</v>
      </c>
      <c r="F9" s="81">
        <f t="shared" si="2"/>
        <v>844736.0813944</v>
      </c>
      <c r="G9" s="172">
        <v>3073.48</v>
      </c>
      <c r="H9" s="285">
        <v>232.921</v>
      </c>
      <c r="I9" s="170"/>
    </row>
    <row r="10" spans="1:9" ht="12.75">
      <c r="A10" s="71">
        <v>3</v>
      </c>
      <c r="B10" s="184" t="s">
        <v>479</v>
      </c>
      <c r="C10" s="159">
        <v>41289</v>
      </c>
      <c r="D10" s="72">
        <f t="shared" si="0"/>
        <v>620215.97008</v>
      </c>
      <c r="E10" s="168">
        <f t="shared" si="1"/>
        <v>111638.87461439999</v>
      </c>
      <c r="F10" s="81">
        <f t="shared" si="2"/>
        <v>731854.8446944</v>
      </c>
      <c r="G10" s="172">
        <v>3073.48</v>
      </c>
      <c r="H10" s="285">
        <v>201.796</v>
      </c>
      <c r="I10" s="170"/>
    </row>
    <row r="11" spans="1:9" ht="12.75">
      <c r="A11" s="71">
        <v>4</v>
      </c>
      <c r="B11" s="184" t="s">
        <v>479</v>
      </c>
      <c r="C11" s="159">
        <v>41289</v>
      </c>
      <c r="D11" s="72">
        <f t="shared" si="0"/>
        <v>452330.8704</v>
      </c>
      <c r="E11" s="168">
        <f t="shared" si="1"/>
        <v>81419.556672</v>
      </c>
      <c r="F11" s="81">
        <f t="shared" si="2"/>
        <v>533750.427072</v>
      </c>
      <c r="G11" s="172">
        <v>2980.96</v>
      </c>
      <c r="H11" s="286">
        <v>151.74</v>
      </c>
      <c r="I11" s="170"/>
    </row>
    <row r="12" spans="1:9" ht="12.75">
      <c r="A12" s="71">
        <v>5</v>
      </c>
      <c r="B12" s="184" t="s">
        <v>479</v>
      </c>
      <c r="C12" s="159">
        <v>41289</v>
      </c>
      <c r="D12" s="72">
        <f t="shared" si="0"/>
        <v>186011.904</v>
      </c>
      <c r="E12" s="168">
        <f t="shared" si="1"/>
        <v>33482.14272</v>
      </c>
      <c r="F12" s="81">
        <f t="shared" si="2"/>
        <v>219494.04672</v>
      </c>
      <c r="G12" s="172">
        <v>2980.96</v>
      </c>
      <c r="H12" s="285">
        <v>62.4</v>
      </c>
      <c r="I12" s="170"/>
    </row>
    <row r="13" spans="1:9" ht="12.75">
      <c r="A13" s="71">
        <v>6</v>
      </c>
      <c r="B13" s="184" t="s">
        <v>479</v>
      </c>
      <c r="C13" s="159">
        <v>41289</v>
      </c>
      <c r="D13" s="72">
        <f t="shared" si="0"/>
        <v>85016.9792</v>
      </c>
      <c r="E13" s="168">
        <f t="shared" si="1"/>
        <v>15303.056256</v>
      </c>
      <c r="F13" s="81">
        <f t="shared" si="2"/>
        <v>100320.035456</v>
      </c>
      <c r="G13" s="172">
        <v>2980.96</v>
      </c>
      <c r="H13" s="285">
        <v>28.52</v>
      </c>
      <c r="I13" s="170"/>
    </row>
    <row r="14" spans="1:9" ht="12.75">
      <c r="A14" s="71">
        <v>7</v>
      </c>
      <c r="B14" s="184" t="s">
        <v>479</v>
      </c>
      <c r="C14" s="159">
        <v>41289</v>
      </c>
      <c r="D14" s="289" t="s">
        <v>416</v>
      </c>
      <c r="E14" s="292" t="s">
        <v>416</v>
      </c>
      <c r="F14" s="293" t="s">
        <v>416</v>
      </c>
      <c r="G14" s="294" t="s">
        <v>416</v>
      </c>
      <c r="H14" s="285" t="s">
        <v>416</v>
      </c>
      <c r="I14" s="170"/>
    </row>
    <row r="15" spans="1:9" ht="12.75">
      <c r="A15" s="71">
        <v>8</v>
      </c>
      <c r="B15" s="184" t="s">
        <v>479</v>
      </c>
      <c r="C15" s="159">
        <v>41289</v>
      </c>
      <c r="D15" s="72">
        <f>H15*G15</f>
        <v>65417.308320000004</v>
      </c>
      <c r="E15" s="168">
        <f>D15*0.18</f>
        <v>11775.1154976</v>
      </c>
      <c r="F15" s="81">
        <f>D15+E15</f>
        <v>77192.4238176</v>
      </c>
      <c r="G15" s="172">
        <v>3523.88</v>
      </c>
      <c r="H15" s="285">
        <v>18.564</v>
      </c>
      <c r="I15" s="170"/>
    </row>
    <row r="16" spans="1:9" ht="12.75">
      <c r="A16" s="71">
        <v>9</v>
      </c>
      <c r="B16" s="184" t="s">
        <v>479</v>
      </c>
      <c r="C16" s="159">
        <v>41289</v>
      </c>
      <c r="D16" s="72">
        <f>H16*G16</f>
        <v>134753.1712</v>
      </c>
      <c r="E16" s="168">
        <f>D16*0.18</f>
        <v>24255.570816</v>
      </c>
      <c r="F16" s="81">
        <f>D16+E16</f>
        <v>159008.742016</v>
      </c>
      <c r="G16" s="172">
        <v>3523.88</v>
      </c>
      <c r="H16" s="285">
        <v>38.24</v>
      </c>
      <c r="I16" s="170"/>
    </row>
    <row r="17" spans="1:9" ht="12.75">
      <c r="A17" s="171">
        <v>10</v>
      </c>
      <c r="B17" s="184" t="s">
        <v>479</v>
      </c>
      <c r="C17" s="159">
        <v>41289</v>
      </c>
      <c r="D17" s="72">
        <f>H17*G17</f>
        <v>519984.67694</v>
      </c>
      <c r="E17" s="168">
        <f>D17*0.18</f>
        <v>93597.24184919999</v>
      </c>
      <c r="F17" s="81">
        <f>D17+E17</f>
        <v>613581.9187892</v>
      </c>
      <c r="G17" s="172">
        <v>3590.98</v>
      </c>
      <c r="H17" s="285">
        <v>144.803</v>
      </c>
      <c r="I17" s="170"/>
    </row>
    <row r="18" spans="1:9" ht="12.75">
      <c r="A18" s="173">
        <v>11</v>
      </c>
      <c r="B18" s="184" t="s">
        <v>479</v>
      </c>
      <c r="C18" s="159">
        <v>41289</v>
      </c>
      <c r="D18" s="72">
        <f>H18*G18</f>
        <v>453163.72109999997</v>
      </c>
      <c r="E18" s="168">
        <f>D18*0.18</f>
        <v>81569.46979799999</v>
      </c>
      <c r="F18" s="81">
        <f>D18+E18</f>
        <v>534733.1908979999</v>
      </c>
      <c r="G18" s="172">
        <v>3590.98</v>
      </c>
      <c r="H18" s="285">
        <v>126.195</v>
      </c>
      <c r="I18" s="170"/>
    </row>
    <row r="19" spans="1:9" ht="12.75">
      <c r="A19" s="272">
        <v>12</v>
      </c>
      <c r="B19" s="184" t="s">
        <v>479</v>
      </c>
      <c r="C19" s="159">
        <v>41289</v>
      </c>
      <c r="D19" s="72">
        <f>H19*G19</f>
        <v>600555.4952</v>
      </c>
      <c r="E19" s="168">
        <f>D19*0.18</f>
        <v>108099.989136</v>
      </c>
      <c r="F19" s="81">
        <f>D19+E19</f>
        <v>708655.484336</v>
      </c>
      <c r="G19" s="169">
        <v>3590.98</v>
      </c>
      <c r="H19" s="285">
        <v>167.24</v>
      </c>
      <c r="I19" s="76"/>
    </row>
    <row r="20" spans="1:10" ht="12.75">
      <c r="A20" s="174"/>
      <c r="B20" s="175" t="s">
        <v>227</v>
      </c>
      <c r="C20" s="176"/>
      <c r="D20" s="81"/>
      <c r="E20" s="81"/>
      <c r="F20" s="81">
        <f>SUM(F8:F19)</f>
        <v>5462038.4928248</v>
      </c>
      <c r="G20" s="177"/>
      <c r="H20" s="291">
        <f>SUM(H8:H19)</f>
        <v>1431.252</v>
      </c>
      <c r="I20" s="180"/>
      <c r="J20" s="70"/>
    </row>
    <row r="21" spans="1:8" ht="12.75">
      <c r="A21" s="67"/>
      <c r="B21" s="67"/>
      <c r="D21" s="70"/>
      <c r="E21" s="70"/>
      <c r="F21" s="178"/>
      <c r="G21" s="179"/>
      <c r="H21" s="180"/>
    </row>
    <row r="22" spans="1:8" ht="12.75">
      <c r="A22" s="442" t="s">
        <v>429</v>
      </c>
      <c r="B22" s="442"/>
      <c r="C22" s="442"/>
      <c r="D22" s="442"/>
      <c r="E22" s="442"/>
      <c r="F22" s="442"/>
      <c r="G22" s="65"/>
      <c r="H22" s="180"/>
    </row>
    <row r="23" spans="1:8" ht="36">
      <c r="A23" s="181" t="s">
        <v>209</v>
      </c>
      <c r="B23" s="83" t="s">
        <v>214</v>
      </c>
      <c r="C23" s="83" t="s">
        <v>418</v>
      </c>
      <c r="D23" s="154" t="s">
        <v>426</v>
      </c>
      <c r="E23" s="83" t="s">
        <v>420</v>
      </c>
      <c r="F23" s="182" t="s">
        <v>427</v>
      </c>
      <c r="G23" s="83" t="s">
        <v>430</v>
      </c>
      <c r="H23" s="183" t="s">
        <v>225</v>
      </c>
    </row>
    <row r="24" spans="1:8" ht="12.75">
      <c r="A24" s="71">
        <v>1</v>
      </c>
      <c r="B24" s="184" t="s">
        <v>479</v>
      </c>
      <c r="C24" s="159">
        <v>41289</v>
      </c>
      <c r="D24" s="72">
        <f aca="true" t="shared" si="3" ref="D24:D29">H24*G24</f>
        <v>70482.81423</v>
      </c>
      <c r="E24" s="168">
        <f aca="true" t="shared" si="4" ref="E24:E29">D24*0.18</f>
        <v>12686.906561400001</v>
      </c>
      <c r="F24" s="81">
        <f aca="true" t="shared" si="5" ref="F24:F29">D24+E24</f>
        <v>83169.7207914</v>
      </c>
      <c r="G24" s="66">
        <v>272.31</v>
      </c>
      <c r="H24" s="284">
        <v>258.833</v>
      </c>
    </row>
    <row r="25" spans="1:8" ht="12.75">
      <c r="A25" s="171">
        <v>2</v>
      </c>
      <c r="B25" s="184" t="s">
        <v>479</v>
      </c>
      <c r="C25" s="159">
        <v>41289</v>
      </c>
      <c r="D25" s="72">
        <f t="shared" si="3"/>
        <v>63426.717509999995</v>
      </c>
      <c r="E25" s="168">
        <f t="shared" si="4"/>
        <v>11416.809151799998</v>
      </c>
      <c r="F25" s="81">
        <f t="shared" si="5"/>
        <v>74843.52666179999</v>
      </c>
      <c r="G25" s="66">
        <v>272.31</v>
      </c>
      <c r="H25" s="285">
        <v>232.921</v>
      </c>
    </row>
    <row r="26" spans="1:8" ht="12.75">
      <c r="A26" s="71">
        <v>3</v>
      </c>
      <c r="B26" s="184" t="s">
        <v>479</v>
      </c>
      <c r="C26" s="159">
        <v>41289</v>
      </c>
      <c r="D26" s="72">
        <f t="shared" si="3"/>
        <v>54951.06876</v>
      </c>
      <c r="E26" s="168">
        <f t="shared" si="4"/>
        <v>9891.1923768</v>
      </c>
      <c r="F26" s="81">
        <f t="shared" si="5"/>
        <v>64842.2611368</v>
      </c>
      <c r="G26" s="66">
        <v>272.31</v>
      </c>
      <c r="H26" s="285">
        <v>201.796</v>
      </c>
    </row>
    <row r="27" spans="1:8" ht="12.75">
      <c r="A27" s="71">
        <v>4</v>
      </c>
      <c r="B27" s="184" t="s">
        <v>479</v>
      </c>
      <c r="C27" s="159">
        <v>41289</v>
      </c>
      <c r="D27" s="72">
        <f t="shared" si="3"/>
        <v>41320.3194</v>
      </c>
      <c r="E27" s="168">
        <f t="shared" si="4"/>
        <v>7437.657491999999</v>
      </c>
      <c r="F27" s="81">
        <f t="shared" si="5"/>
        <v>48757.976892</v>
      </c>
      <c r="G27" s="66">
        <v>272.31</v>
      </c>
      <c r="H27" s="286">
        <v>151.74</v>
      </c>
    </row>
    <row r="28" spans="1:8" ht="12.75">
      <c r="A28" s="171">
        <v>5</v>
      </c>
      <c r="B28" s="184" t="s">
        <v>479</v>
      </c>
      <c r="C28" s="159">
        <v>41289</v>
      </c>
      <c r="D28" s="72">
        <f t="shared" si="3"/>
        <v>16992.144</v>
      </c>
      <c r="E28" s="168">
        <f t="shared" si="4"/>
        <v>3058.58592</v>
      </c>
      <c r="F28" s="81">
        <f t="shared" si="5"/>
        <v>20050.72992</v>
      </c>
      <c r="G28" s="66">
        <v>272.31</v>
      </c>
      <c r="H28" s="285">
        <v>62.4</v>
      </c>
    </row>
    <row r="29" spans="1:9" ht="12.75">
      <c r="A29" s="71">
        <v>6</v>
      </c>
      <c r="B29" s="184" t="s">
        <v>479</v>
      </c>
      <c r="C29" s="159">
        <v>41289</v>
      </c>
      <c r="D29" s="72">
        <f t="shared" si="3"/>
        <v>7766.2812</v>
      </c>
      <c r="E29" s="168">
        <f t="shared" si="4"/>
        <v>1397.930616</v>
      </c>
      <c r="F29" s="81">
        <f t="shared" si="5"/>
        <v>9164.211816</v>
      </c>
      <c r="G29" s="66">
        <v>272.31</v>
      </c>
      <c r="H29" s="285">
        <v>28.52</v>
      </c>
      <c r="I29" s="170"/>
    </row>
    <row r="30" spans="1:9" ht="12.75">
      <c r="A30" s="71">
        <v>7</v>
      </c>
      <c r="B30" s="184" t="s">
        <v>479</v>
      </c>
      <c r="C30" s="159">
        <v>41289</v>
      </c>
      <c r="D30" s="293" t="s">
        <v>416</v>
      </c>
      <c r="E30" s="293" t="s">
        <v>416</v>
      </c>
      <c r="F30" s="293" t="s">
        <v>416</v>
      </c>
      <c r="G30" s="71" t="s">
        <v>416</v>
      </c>
      <c r="H30" s="285" t="s">
        <v>416</v>
      </c>
      <c r="I30" s="170"/>
    </row>
    <row r="31" spans="1:9" ht="12.75">
      <c r="A31" s="171">
        <v>8</v>
      </c>
      <c r="B31" s="184" t="s">
        <v>479</v>
      </c>
      <c r="C31" s="159">
        <v>41289</v>
      </c>
      <c r="D31" s="72">
        <f>H31*G31</f>
        <v>5870.122439999999</v>
      </c>
      <c r="E31" s="168">
        <f>D31*0.18</f>
        <v>1056.6220391999998</v>
      </c>
      <c r="F31" s="81">
        <f>D31+E31</f>
        <v>6926.744479199999</v>
      </c>
      <c r="G31" s="66">
        <v>316.21</v>
      </c>
      <c r="H31" s="285">
        <v>18.564</v>
      </c>
      <c r="I31" s="170"/>
    </row>
    <row r="32" spans="1:9" ht="12.75">
      <c r="A32" s="71">
        <v>9</v>
      </c>
      <c r="B32" s="184" t="s">
        <v>479</v>
      </c>
      <c r="C32" s="159">
        <v>41289</v>
      </c>
      <c r="D32" s="72">
        <f>H32*G32</f>
        <v>12091.8704</v>
      </c>
      <c r="E32" s="168">
        <f>D32*0.18</f>
        <v>2176.5366719999997</v>
      </c>
      <c r="F32" s="81">
        <f>D32+E32</f>
        <v>14268.407072</v>
      </c>
      <c r="G32" s="66">
        <v>316.21</v>
      </c>
      <c r="H32" s="285">
        <v>38.24</v>
      </c>
      <c r="I32" s="170"/>
    </row>
    <row r="33" spans="1:9" ht="12.75">
      <c r="A33" s="71">
        <v>10</v>
      </c>
      <c r="B33" s="184" t="s">
        <v>479</v>
      </c>
      <c r="C33" s="159">
        <v>41289</v>
      </c>
      <c r="D33" s="72">
        <f>H33*G33</f>
        <v>45788.15663</v>
      </c>
      <c r="E33" s="168">
        <f>D33*0.18</f>
        <v>8241.8681934</v>
      </c>
      <c r="F33" s="81">
        <f>D33+E33</f>
        <v>54030.024823399996</v>
      </c>
      <c r="G33" s="21">
        <v>316.21</v>
      </c>
      <c r="H33" s="285">
        <v>144.803</v>
      </c>
      <c r="I33" s="170"/>
    </row>
    <row r="34" spans="1:9" ht="12.75">
      <c r="A34" s="173">
        <v>11</v>
      </c>
      <c r="B34" s="184" t="s">
        <v>479</v>
      </c>
      <c r="C34" s="159">
        <v>41289</v>
      </c>
      <c r="D34" s="72">
        <f>H34*G34</f>
        <v>39904.12095</v>
      </c>
      <c r="E34" s="168">
        <f>D34*0.18</f>
        <v>7182.741770999999</v>
      </c>
      <c r="F34" s="81">
        <f>D34+E34</f>
        <v>47086.862721</v>
      </c>
      <c r="G34" s="66">
        <v>316.21</v>
      </c>
      <c r="H34" s="285">
        <v>126.195</v>
      </c>
      <c r="I34" s="170"/>
    </row>
    <row r="35" spans="1:9" ht="12.75">
      <c r="A35" s="174">
        <v>12</v>
      </c>
      <c r="B35" s="184" t="s">
        <v>479</v>
      </c>
      <c r="C35" s="159">
        <v>41289</v>
      </c>
      <c r="D35" s="72">
        <f>H35*G35</f>
        <v>52882.960399999996</v>
      </c>
      <c r="E35" s="168">
        <f>D35*0.18</f>
        <v>9518.932872</v>
      </c>
      <c r="F35" s="81">
        <f>D35+E35</f>
        <v>62401.893271999994</v>
      </c>
      <c r="G35" s="66">
        <v>316.21</v>
      </c>
      <c r="H35" s="285">
        <v>167.24</v>
      </c>
      <c r="I35" s="76"/>
    </row>
    <row r="36" spans="2:10" ht="12.75">
      <c r="B36" s="175" t="s">
        <v>227</v>
      </c>
      <c r="C36" s="66"/>
      <c r="D36" s="81"/>
      <c r="E36" s="81"/>
      <c r="F36" s="81">
        <f>SUM(F24:F35)</f>
        <v>485542.3595856</v>
      </c>
      <c r="G36" s="66"/>
      <c r="H36" s="273">
        <f>SUM(H24:H35)</f>
        <v>1431.252</v>
      </c>
      <c r="J36" s="170"/>
    </row>
    <row r="37" spans="2:8" ht="12.75">
      <c r="B37" s="176"/>
      <c r="H37" s="70"/>
    </row>
    <row r="38" spans="1:8" s="65" customFormat="1" ht="12.75">
      <c r="A38" s="185"/>
      <c r="B38" s="185" t="s">
        <v>473</v>
      </c>
      <c r="C38" s="186"/>
      <c r="D38" s="185"/>
      <c r="E38" s="185"/>
      <c r="F38" s="187">
        <f>F20+F36</f>
        <v>5947580.8524104</v>
      </c>
      <c r="G38" s="187">
        <f>F38/H38</f>
        <v>4155.509199225853</v>
      </c>
      <c r="H38" s="188">
        <f>H20</f>
        <v>1431.252</v>
      </c>
    </row>
    <row r="39" spans="1:8" ht="12.75">
      <c r="A39" s="77"/>
      <c r="B39" s="77"/>
      <c r="C39" s="77"/>
      <c r="D39" s="77"/>
      <c r="E39" s="78"/>
      <c r="F39" s="79"/>
      <c r="G39" s="77"/>
      <c r="H39" s="80"/>
    </row>
    <row r="40" spans="6:8" ht="12.75">
      <c r="F40" s="70">
        <f>F8+F9+F10+F11+F12+F13+F24+F25+F26+F27+F28+F29</f>
        <v>3669695.1601859992</v>
      </c>
      <c r="H40" s="321">
        <f>H8+H9+H10+H11+H12+H13</f>
        <v>936.2099999999999</v>
      </c>
    </row>
    <row r="41" spans="6:8" ht="12.75">
      <c r="F41" s="70">
        <f>F15+F16+F17+F18+F19+F31+F32+F33+F34+F35</f>
        <v>2277885.6922244</v>
      </c>
      <c r="H41" s="321">
        <f>H15+H16+H17+H18+H19</f>
        <v>495.04200000000003</v>
      </c>
    </row>
    <row r="42" spans="1:8" ht="12.75">
      <c r="A42" s="439" t="s">
        <v>215</v>
      </c>
      <c r="B42" s="439"/>
      <c r="C42" s="439"/>
      <c r="D42" s="439"/>
      <c r="E42" s="439"/>
      <c r="F42" s="439"/>
      <c r="G42" s="439"/>
      <c r="H42" s="439"/>
    </row>
    <row r="44" spans="1:8" ht="12.75">
      <c r="A44" s="439" t="s">
        <v>212</v>
      </c>
      <c r="B44" s="439"/>
      <c r="C44" s="439"/>
      <c r="D44" s="439"/>
      <c r="E44" s="439"/>
      <c r="F44" s="439"/>
      <c r="G44" s="439"/>
      <c r="H44" s="439"/>
    </row>
  </sheetData>
  <sheetProtection/>
  <mergeCells count="4">
    <mergeCell ref="A4:H4"/>
    <mergeCell ref="A42:H42"/>
    <mergeCell ref="A22:F22"/>
    <mergeCell ref="A44:H44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A5" sqref="A5:A6"/>
    </sheetView>
  </sheetViews>
  <sheetFormatPr defaultColWidth="9.00390625" defaultRowHeight="12.75"/>
  <cols>
    <col min="1" max="1" width="4.125" style="0" customWidth="1"/>
    <col min="2" max="2" width="31.875" style="0" customWidth="1"/>
    <col min="3" max="3" width="18.25390625" style="0" customWidth="1"/>
    <col min="4" max="4" width="12.625" style="0" customWidth="1"/>
    <col min="5" max="5" width="10.125" style="0" bestFit="1" customWidth="1"/>
    <col min="7" max="7" width="11.00390625" style="0" customWidth="1"/>
  </cols>
  <sheetData>
    <row r="1" ht="18">
      <c r="A1" s="68" t="s">
        <v>408</v>
      </c>
    </row>
    <row r="3" spans="1:7" ht="27" customHeight="1">
      <c r="A3" s="450" t="s">
        <v>474</v>
      </c>
      <c r="B3" s="450"/>
      <c r="C3" s="450"/>
      <c r="D3" s="450"/>
      <c r="E3" s="450"/>
      <c r="F3" s="450"/>
      <c r="G3" s="450"/>
    </row>
    <row r="4" spans="1:7" ht="14.25" customHeight="1">
      <c r="A4" s="219"/>
      <c r="B4" s="220"/>
      <c r="C4" s="220"/>
      <c r="D4" s="208"/>
      <c r="E4" s="208"/>
      <c r="F4" s="208"/>
      <c r="G4" s="208"/>
    </row>
    <row r="5" spans="1:7" ht="12.75" hidden="1">
      <c r="A5" s="443" t="s">
        <v>209</v>
      </c>
      <c r="B5" s="443" t="s">
        <v>441</v>
      </c>
      <c r="C5" s="443" t="s">
        <v>229</v>
      </c>
      <c r="D5" s="444" t="s">
        <v>442</v>
      </c>
      <c r="E5" s="444"/>
      <c r="F5" s="444"/>
      <c r="G5" s="444"/>
    </row>
    <row r="6" spans="1:7" ht="25.5">
      <c r="A6" s="443"/>
      <c r="B6" s="443"/>
      <c r="C6" s="443"/>
      <c r="D6" s="209" t="s">
        <v>231</v>
      </c>
      <c r="E6" s="209" t="s">
        <v>232</v>
      </c>
      <c r="F6" s="209" t="s">
        <v>233</v>
      </c>
      <c r="G6" s="209" t="s">
        <v>234</v>
      </c>
    </row>
    <row r="7" spans="1:7" ht="30">
      <c r="A7" s="210">
        <v>1</v>
      </c>
      <c r="B7" s="211" t="s">
        <v>228</v>
      </c>
      <c r="C7" s="210" t="s">
        <v>230</v>
      </c>
      <c r="D7" s="212">
        <v>322769.64</v>
      </c>
      <c r="E7" s="212">
        <v>29447.15</v>
      </c>
      <c r="F7" s="212">
        <v>0</v>
      </c>
      <c r="G7" s="213">
        <f>SUM(D7:F7)</f>
        <v>352216.79000000004</v>
      </c>
    </row>
    <row r="8" spans="1:7" ht="30">
      <c r="A8" s="210">
        <v>2</v>
      </c>
      <c r="B8" s="211" t="s">
        <v>235</v>
      </c>
      <c r="C8" s="210" t="s">
        <v>236</v>
      </c>
      <c r="D8" s="212">
        <v>218522.7</v>
      </c>
      <c r="E8" s="212">
        <v>69581.07</v>
      </c>
      <c r="F8" s="212">
        <v>0</v>
      </c>
      <c r="G8" s="213">
        <f>SUM(D8:F8)</f>
        <v>288103.77</v>
      </c>
    </row>
    <row r="9" spans="1:7" ht="30">
      <c r="A9" s="210">
        <v>3</v>
      </c>
      <c r="B9" s="211" t="s">
        <v>237</v>
      </c>
      <c r="C9" s="210" t="s">
        <v>236</v>
      </c>
      <c r="D9" s="212">
        <v>231127.24</v>
      </c>
      <c r="E9" s="212">
        <v>75750.2</v>
      </c>
      <c r="F9" s="212">
        <v>0</v>
      </c>
      <c r="G9" s="213">
        <f>SUM(D9:F9)</f>
        <v>306877.44</v>
      </c>
    </row>
    <row r="10" spans="1:7" ht="15">
      <c r="A10" s="445" t="s">
        <v>238</v>
      </c>
      <c r="B10" s="446"/>
      <c r="C10" s="447"/>
      <c r="D10" s="214">
        <f>SUM(D7:D9)</f>
        <v>772419.5800000001</v>
      </c>
      <c r="E10" s="214">
        <f>SUM(E7:E9)</f>
        <v>174778.41999999998</v>
      </c>
      <c r="F10" s="214">
        <f>SUM(F7:F9)</f>
        <v>0</v>
      </c>
      <c r="G10" s="214">
        <f>SUM(G7:G9)</f>
        <v>947198</v>
      </c>
    </row>
    <row r="11" spans="1:7" ht="15">
      <c r="A11" s="445" t="s">
        <v>226</v>
      </c>
      <c r="B11" s="446"/>
      <c r="C11" s="447"/>
      <c r="D11" s="214">
        <f>D10*0.302</f>
        <v>233270.71316</v>
      </c>
      <c r="E11" s="214">
        <f>E10*0.302</f>
        <v>52783.082839999995</v>
      </c>
      <c r="F11" s="214">
        <f>F10*0.302</f>
        <v>0</v>
      </c>
      <c r="G11" s="214">
        <f>G10*0.302</f>
        <v>286053.796</v>
      </c>
    </row>
    <row r="12" spans="1:7" s="65" customFormat="1" ht="14.25">
      <c r="A12" s="448" t="s">
        <v>239</v>
      </c>
      <c r="B12" s="449"/>
      <c r="C12" s="418"/>
      <c r="D12" s="215">
        <f>D10+D11</f>
        <v>1005690.2931600001</v>
      </c>
      <c r="E12" s="215">
        <f>E10+E11</f>
        <v>227561.50283999997</v>
      </c>
      <c r="F12" s="274">
        <f>F10+F11</f>
        <v>0</v>
      </c>
      <c r="G12" s="215">
        <f>G10+G11</f>
        <v>1233251.796</v>
      </c>
    </row>
    <row r="13" ht="12.75">
      <c r="C13" s="70"/>
    </row>
  </sheetData>
  <sheetProtection/>
  <mergeCells count="8">
    <mergeCell ref="C5:C6"/>
    <mergeCell ref="D5:G5"/>
    <mergeCell ref="A10:C10"/>
    <mergeCell ref="A11:C11"/>
    <mergeCell ref="A12:C12"/>
    <mergeCell ref="A3:G3"/>
    <mergeCell ref="A5:A6"/>
    <mergeCell ref="B5:B6"/>
  </mergeCells>
  <printOptions/>
  <pageMargins left="0" right="0" top="0.984251968503937" bottom="0.984251968503937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23.375" style="0" customWidth="1"/>
    <col min="2" max="2" width="24.25390625" style="0" customWidth="1"/>
    <col min="3" max="3" width="18.125" style="0" customWidth="1"/>
    <col min="4" max="4" width="31.875" style="0" customWidth="1"/>
  </cols>
  <sheetData>
    <row r="1" spans="1:4" ht="46.5" customHeight="1">
      <c r="A1" s="451" t="s">
        <v>243</v>
      </c>
      <c r="B1" s="451"/>
      <c r="C1" s="451"/>
      <c r="D1" s="451"/>
    </row>
    <row r="2" spans="1:3" ht="21.75" customHeight="1">
      <c r="A2" s="82"/>
      <c r="B2" s="82"/>
      <c r="C2" s="82"/>
    </row>
    <row r="3" spans="1:4" ht="12.75">
      <c r="A3" s="452" t="s">
        <v>470</v>
      </c>
      <c r="B3" s="452"/>
      <c r="C3" s="452"/>
      <c r="D3" s="452"/>
    </row>
    <row r="5" spans="1:4" ht="12.75">
      <c r="A5" s="290" t="s">
        <v>244</v>
      </c>
      <c r="B5" s="290" t="s">
        <v>240</v>
      </c>
      <c r="C5" s="290" t="s">
        <v>241</v>
      </c>
      <c r="D5" s="290" t="s">
        <v>242</v>
      </c>
    </row>
    <row r="6" spans="1:4" ht="12.75">
      <c r="A6" s="288" t="s">
        <v>460</v>
      </c>
      <c r="B6" s="288" t="s">
        <v>480</v>
      </c>
      <c r="C6" s="290">
        <v>12540.84</v>
      </c>
      <c r="D6" s="288" t="s">
        <v>481</v>
      </c>
    </row>
    <row r="7" spans="1:4" ht="63.75">
      <c r="A7" s="288" t="s">
        <v>460</v>
      </c>
      <c r="B7" s="288" t="s">
        <v>482</v>
      </c>
      <c r="C7" s="290">
        <v>109692.72</v>
      </c>
      <c r="D7" s="288" t="s">
        <v>484</v>
      </c>
    </row>
    <row r="8" spans="1:4" ht="63.75">
      <c r="A8" s="288" t="s">
        <v>460</v>
      </c>
      <c r="B8" s="288" t="s">
        <v>483</v>
      </c>
      <c r="C8" s="290">
        <v>129706.49</v>
      </c>
      <c r="D8" s="288" t="s">
        <v>484</v>
      </c>
    </row>
    <row r="9" spans="1:4" ht="38.25">
      <c r="A9" s="288" t="s">
        <v>460</v>
      </c>
      <c r="B9" s="288" t="s">
        <v>485</v>
      </c>
      <c r="C9" s="290">
        <v>11800.51</v>
      </c>
      <c r="D9" s="288" t="s">
        <v>486</v>
      </c>
    </row>
    <row r="10" spans="1:4" ht="25.5">
      <c r="A10" s="288" t="s">
        <v>460</v>
      </c>
      <c r="B10" s="288" t="s">
        <v>488</v>
      </c>
      <c r="C10" s="290">
        <v>22568.21</v>
      </c>
      <c r="D10" s="288" t="s">
        <v>487</v>
      </c>
    </row>
    <row r="11" spans="1:4" ht="12.75">
      <c r="A11" s="288" t="s">
        <v>489</v>
      </c>
      <c r="B11" s="288" t="s">
        <v>490</v>
      </c>
      <c r="C11" s="290">
        <v>40904</v>
      </c>
      <c r="D11" s="288" t="s">
        <v>491</v>
      </c>
    </row>
    <row r="12" spans="1:4" ht="25.5">
      <c r="A12" s="288" t="s">
        <v>492</v>
      </c>
      <c r="B12" s="288" t="s">
        <v>493</v>
      </c>
      <c r="C12" s="290">
        <v>58000</v>
      </c>
      <c r="D12" s="288" t="s">
        <v>494</v>
      </c>
    </row>
    <row r="13" spans="1:4" ht="12.75">
      <c r="A13" s="216" t="s">
        <v>227</v>
      </c>
      <c r="B13" s="66"/>
      <c r="C13" s="72">
        <f>SUM(C6:C12)</f>
        <v>385212.77</v>
      </c>
      <c r="D13" s="66"/>
    </row>
    <row r="14" ht="12.75">
      <c r="D14" s="275"/>
    </row>
    <row r="15" spans="3:4" ht="12.75">
      <c r="C15" s="70"/>
      <c r="D15" s="275"/>
    </row>
    <row r="16" spans="3:4" ht="12.75">
      <c r="C16" s="70"/>
      <c r="D16" s="275"/>
    </row>
    <row r="17" spans="1:4" ht="12.75">
      <c r="A17" t="s">
        <v>220</v>
      </c>
      <c r="C17" s="70" t="s">
        <v>221</v>
      </c>
      <c r="D17" s="275"/>
    </row>
    <row r="18" spans="3:4" ht="12.75">
      <c r="C18" s="70"/>
      <c r="D18" s="275"/>
    </row>
    <row r="19" spans="3:4" ht="12.75">
      <c r="C19" s="70"/>
      <c r="D19" s="275"/>
    </row>
    <row r="20" spans="1:4" ht="12.75">
      <c r="A20" t="s">
        <v>245</v>
      </c>
      <c r="C20" s="70" t="s">
        <v>223</v>
      </c>
      <c r="D20" s="275"/>
    </row>
    <row r="21" ht="12.75">
      <c r="C21" s="70"/>
    </row>
    <row r="22" ht="12.75">
      <c r="C22" s="70"/>
    </row>
    <row r="23" ht="12.75">
      <c r="C23" s="70"/>
    </row>
    <row r="24" ht="12.75">
      <c r="C24" s="70"/>
    </row>
    <row r="25" ht="12.75">
      <c r="C25" s="70"/>
    </row>
    <row r="26" ht="12.75">
      <c r="C26" s="70"/>
    </row>
    <row r="27" ht="12.75">
      <c r="C27" s="70"/>
    </row>
    <row r="28" ht="12.75">
      <c r="C28" s="70"/>
    </row>
    <row r="29" ht="12.75">
      <c r="C29" s="70"/>
    </row>
    <row r="30" ht="12.75">
      <c r="C30" s="70"/>
    </row>
    <row r="31" ht="12.75">
      <c r="C31" s="70"/>
    </row>
    <row r="32" ht="12.75">
      <c r="C32" s="70"/>
    </row>
    <row r="33" ht="12.75">
      <c r="C33" s="70"/>
    </row>
    <row r="34" ht="12.75">
      <c r="C34" s="70"/>
    </row>
    <row r="35" ht="12.75">
      <c r="C35" s="70"/>
    </row>
    <row r="36" ht="12.75">
      <c r="C36" s="70"/>
    </row>
    <row r="37" ht="12.75">
      <c r="C37" s="70"/>
    </row>
    <row r="38" ht="12.75">
      <c r="C38" s="70"/>
    </row>
    <row r="39" ht="12.75">
      <c r="C39" s="70"/>
    </row>
    <row r="40" ht="12.75">
      <c r="C40" s="70"/>
    </row>
    <row r="41" ht="12.75">
      <c r="C41" s="70"/>
    </row>
    <row r="42" ht="12.75">
      <c r="C42" s="70"/>
    </row>
    <row r="43" ht="12.75">
      <c r="C43" s="70"/>
    </row>
    <row r="44" ht="12.75">
      <c r="C44" s="70"/>
    </row>
    <row r="45" ht="12.75">
      <c r="C45" s="70"/>
    </row>
    <row r="46" ht="12.75">
      <c r="C46" s="70"/>
    </row>
    <row r="47" ht="12.75">
      <c r="C47" s="70"/>
    </row>
    <row r="48" ht="12.75">
      <c r="C48" s="70"/>
    </row>
    <row r="49" ht="12.75">
      <c r="C49" s="70"/>
    </row>
    <row r="50" ht="12.75">
      <c r="C50" s="70"/>
    </row>
    <row r="51" ht="12.75">
      <c r="C51" s="70"/>
    </row>
    <row r="52" ht="12.75">
      <c r="C52" s="70"/>
    </row>
    <row r="53" ht="12.75">
      <c r="C53" s="70"/>
    </row>
    <row r="54" ht="12.75">
      <c r="C54" s="70"/>
    </row>
    <row r="55" ht="12.75">
      <c r="C55" s="70"/>
    </row>
    <row r="56" ht="12.75">
      <c r="C56" s="70"/>
    </row>
    <row r="57" ht="12.75">
      <c r="C57" s="70"/>
    </row>
    <row r="58" ht="12.75">
      <c r="C58" s="70"/>
    </row>
    <row r="59" ht="12.75">
      <c r="C59" s="70"/>
    </row>
    <row r="60" ht="12.75">
      <c r="C60" s="70"/>
    </row>
    <row r="61" ht="12.75">
      <c r="C61" s="70"/>
    </row>
    <row r="62" ht="12.75">
      <c r="C62" s="70"/>
    </row>
    <row r="63" ht="12.75">
      <c r="C63" s="70"/>
    </row>
    <row r="64" ht="12.75">
      <c r="C64" s="70"/>
    </row>
    <row r="65" ht="12.75">
      <c r="C65" s="70"/>
    </row>
    <row r="66" ht="12.75">
      <c r="C66" s="70"/>
    </row>
    <row r="67" ht="12.75">
      <c r="C67" s="70"/>
    </row>
    <row r="68" ht="12.75">
      <c r="C68" s="70"/>
    </row>
    <row r="69" ht="12.75">
      <c r="C69" s="70"/>
    </row>
    <row r="70" ht="12.75">
      <c r="C70" s="70"/>
    </row>
    <row r="71" ht="12.75">
      <c r="C71" s="70"/>
    </row>
    <row r="72" ht="12.75">
      <c r="C72" s="70"/>
    </row>
    <row r="73" ht="12.75">
      <c r="C73" s="70"/>
    </row>
    <row r="74" ht="12.75">
      <c r="C74" s="70"/>
    </row>
    <row r="75" ht="12.75">
      <c r="C75" s="70"/>
    </row>
    <row r="76" ht="12.75">
      <c r="C76" s="70"/>
    </row>
    <row r="77" ht="12.75">
      <c r="C77" s="70"/>
    </row>
    <row r="78" ht="12.75">
      <c r="C78" s="70"/>
    </row>
    <row r="79" ht="12.75">
      <c r="C79" s="70"/>
    </row>
    <row r="80" ht="12.75">
      <c r="C80" s="70"/>
    </row>
    <row r="81" ht="12.75">
      <c r="C81" s="70"/>
    </row>
    <row r="82" ht="12.75">
      <c r="C82" s="70"/>
    </row>
    <row r="83" ht="12.75">
      <c r="C83" s="70"/>
    </row>
    <row r="84" ht="12.75">
      <c r="C84" s="70"/>
    </row>
  </sheetData>
  <sheetProtection/>
  <mergeCells count="2">
    <mergeCell ref="A1:D1"/>
    <mergeCell ref="A3:D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0">
      <selection activeCell="B8" sqref="B8:C8"/>
    </sheetView>
  </sheetViews>
  <sheetFormatPr defaultColWidth="9.00390625" defaultRowHeight="12.75"/>
  <cols>
    <col min="1" max="1" width="31.375" style="0" customWidth="1"/>
    <col min="2" max="2" width="17.375" style="0" customWidth="1"/>
    <col min="3" max="3" width="46.375" style="0" customWidth="1"/>
  </cols>
  <sheetData>
    <row r="1" spans="1:3" ht="42.75" customHeight="1">
      <c r="A1" s="409" t="s">
        <v>405</v>
      </c>
      <c r="B1" s="409"/>
      <c r="C1" s="409"/>
    </row>
    <row r="2" spans="1:3" ht="8.25" customHeight="1" thickBot="1">
      <c r="A2" s="10"/>
      <c r="B2" s="10"/>
      <c r="C2" s="10"/>
    </row>
    <row r="3" spans="1:3" ht="12.75">
      <c r="A3" s="462" t="s">
        <v>1</v>
      </c>
      <c r="B3" s="464" t="s">
        <v>409</v>
      </c>
      <c r="C3" s="465"/>
    </row>
    <row r="4" spans="1:3" ht="48.75" customHeight="1" thickBot="1">
      <c r="A4" s="463"/>
      <c r="B4" s="466"/>
      <c r="C4" s="467"/>
    </row>
    <row r="5" spans="1:3" ht="15.75" thickBot="1">
      <c r="A5" s="36" t="s">
        <v>2</v>
      </c>
      <c r="B5" s="468">
        <v>7453019764</v>
      </c>
      <c r="C5" s="468"/>
    </row>
    <row r="6" spans="1:3" ht="15.75" thickBot="1">
      <c r="A6" s="36" t="s">
        <v>3</v>
      </c>
      <c r="B6" s="468">
        <v>745301001</v>
      </c>
      <c r="C6" s="468"/>
    </row>
    <row r="7" spans="1:3" ht="15.75" thickBot="1">
      <c r="A7" s="36" t="s">
        <v>35</v>
      </c>
      <c r="B7" s="468" t="s">
        <v>168</v>
      </c>
      <c r="C7" s="468"/>
    </row>
    <row r="8" spans="1:3" ht="47.25" customHeight="1" thickBot="1">
      <c r="A8" s="37" t="s">
        <v>141</v>
      </c>
      <c r="B8" s="457" t="s">
        <v>475</v>
      </c>
      <c r="C8" s="457"/>
    </row>
    <row r="9" spans="1:3" ht="15.75">
      <c r="A9" s="458"/>
      <c r="B9" s="458"/>
      <c r="C9" s="458"/>
    </row>
    <row r="10" spans="1:3" ht="42" customHeight="1">
      <c r="A10" s="38" t="s">
        <v>142</v>
      </c>
      <c r="B10" s="459"/>
      <c r="C10" s="460"/>
    </row>
    <row r="11" spans="1:3" ht="36.75" customHeight="1">
      <c r="A11" s="38" t="s">
        <v>143</v>
      </c>
      <c r="B11" s="459"/>
      <c r="C11" s="460"/>
    </row>
    <row r="12" spans="1:3" ht="68.25" customHeight="1">
      <c r="A12" s="39" t="s">
        <v>144</v>
      </c>
      <c r="B12" s="459"/>
      <c r="C12" s="460"/>
    </row>
    <row r="13" spans="1:3" ht="15">
      <c r="A13" s="461" t="s">
        <v>145</v>
      </c>
      <c r="B13" s="461"/>
      <c r="C13" s="461"/>
    </row>
    <row r="14" spans="1:3" ht="12.75">
      <c r="A14" s="10"/>
      <c r="B14" s="10"/>
      <c r="C14" s="10"/>
    </row>
    <row r="15" spans="1:3" ht="64.5" thickBot="1">
      <c r="A15" s="41" t="s">
        <v>146</v>
      </c>
      <c r="B15" s="42" t="s">
        <v>147</v>
      </c>
      <c r="C15" s="42" t="s">
        <v>148</v>
      </c>
    </row>
    <row r="16" spans="1:3" ht="13.5" thickBot="1">
      <c r="A16" s="43" t="s">
        <v>149</v>
      </c>
      <c r="B16" s="44"/>
      <c r="C16" s="45"/>
    </row>
    <row r="17" spans="1:3" ht="12.75">
      <c r="A17" s="46" t="s">
        <v>150</v>
      </c>
      <c r="B17" s="46"/>
      <c r="C17" s="46"/>
    </row>
    <row r="18" spans="1:3" ht="12.75">
      <c r="A18" s="21" t="s">
        <v>151</v>
      </c>
      <c r="B18" s="21"/>
      <c r="C18" s="21"/>
    </row>
    <row r="19" spans="1:3" ht="12.75">
      <c r="A19" s="21" t="s">
        <v>152</v>
      </c>
      <c r="B19" s="21"/>
      <c r="C19" s="21"/>
    </row>
    <row r="20" spans="1:3" ht="12.75">
      <c r="A20" s="10"/>
      <c r="B20" s="10"/>
      <c r="C20" s="10"/>
    </row>
    <row r="21" spans="1:3" ht="47.25" customHeight="1">
      <c r="A21" s="453" t="s">
        <v>153</v>
      </c>
      <c r="B21" s="412"/>
      <c r="C21" s="412"/>
    </row>
    <row r="22" spans="1:3" ht="74.25" customHeight="1">
      <c r="A22" s="454" t="s">
        <v>154</v>
      </c>
      <c r="B22" s="434"/>
      <c r="C22" s="434"/>
    </row>
    <row r="23" spans="1:3" ht="54" customHeight="1">
      <c r="A23" s="454" t="s">
        <v>155</v>
      </c>
      <c r="B23" s="434"/>
      <c r="C23" s="434"/>
    </row>
    <row r="24" spans="1:3" ht="31.5" customHeight="1">
      <c r="A24" s="455" t="s">
        <v>156</v>
      </c>
      <c r="B24" s="456"/>
      <c r="C24" s="456"/>
    </row>
  </sheetData>
  <sheetProtection/>
  <mergeCells count="16">
    <mergeCell ref="A1:C1"/>
    <mergeCell ref="A3:A4"/>
    <mergeCell ref="B3:C4"/>
    <mergeCell ref="B5:C5"/>
    <mergeCell ref="B6:C6"/>
    <mergeCell ref="B7:C7"/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C14" sqref="C14:E14"/>
    </sheetView>
  </sheetViews>
  <sheetFormatPr defaultColWidth="9.00390625" defaultRowHeight="12.75"/>
  <cols>
    <col min="1" max="1" width="6.875" style="85" customWidth="1"/>
    <col min="2" max="2" width="56.875" style="86" customWidth="1"/>
    <col min="3" max="3" width="25.00390625" style="86" customWidth="1"/>
    <col min="4" max="4" width="24.25390625" style="87" customWidth="1"/>
    <col min="5" max="5" width="24.125" style="87" customWidth="1"/>
    <col min="6" max="6" width="9.125" style="89" customWidth="1"/>
  </cols>
  <sheetData>
    <row r="1" ht="15.75">
      <c r="E1" s="88" t="s">
        <v>246</v>
      </c>
    </row>
    <row r="2" spans="2:5" ht="15.75">
      <c r="B2" s="469"/>
      <c r="C2" s="469"/>
      <c r="D2" s="469"/>
      <c r="E2" s="469"/>
    </row>
    <row r="3" spans="2:5" ht="18.75">
      <c r="B3" s="470" t="s">
        <v>247</v>
      </c>
      <c r="C3" s="470"/>
      <c r="D3" s="470"/>
      <c r="E3" s="470"/>
    </row>
    <row r="4" spans="2:5" ht="15.75" hidden="1">
      <c r="B4" s="90"/>
      <c r="C4" s="90"/>
      <c r="D4" s="90"/>
      <c r="E4" s="90"/>
    </row>
    <row r="5" spans="2:6" ht="15.75" customHeight="1" hidden="1">
      <c r="B5" s="91" t="s">
        <v>1</v>
      </c>
      <c r="C5" s="424"/>
      <c r="D5" s="471"/>
      <c r="E5" s="472"/>
      <c r="F5" s="92"/>
    </row>
    <row r="6" spans="2:6" ht="15.75" customHeight="1" hidden="1">
      <c r="B6" s="91" t="s">
        <v>2</v>
      </c>
      <c r="C6" s="424"/>
      <c r="D6" s="471"/>
      <c r="E6" s="472"/>
      <c r="F6" s="92"/>
    </row>
    <row r="7" spans="2:6" ht="15.75" customHeight="1" hidden="1">
      <c r="B7" s="91" t="s">
        <v>3</v>
      </c>
      <c r="C7" s="424"/>
      <c r="D7" s="471"/>
      <c r="E7" s="472"/>
      <c r="F7" s="92"/>
    </row>
    <row r="8" spans="2:6" ht="15.75" customHeight="1" hidden="1">
      <c r="B8" s="91" t="s">
        <v>35</v>
      </c>
      <c r="C8" s="424"/>
      <c r="D8" s="471"/>
      <c r="E8" s="472"/>
      <c r="F8" s="92"/>
    </row>
    <row r="9" spans="2:6" ht="15.75" hidden="1">
      <c r="B9" s="93"/>
      <c r="C9" s="94"/>
      <c r="D9" s="94"/>
      <c r="E9" s="94"/>
      <c r="F9" s="92"/>
    </row>
    <row r="10" spans="2:6" ht="15.75" hidden="1">
      <c r="B10" s="93"/>
      <c r="C10" s="94"/>
      <c r="D10" s="94"/>
      <c r="E10" s="94"/>
      <c r="F10" s="92"/>
    </row>
    <row r="11" spans="2:6" ht="33" customHeight="1">
      <c r="B11" s="93"/>
      <c r="C11" s="94"/>
      <c r="D11" s="94"/>
      <c r="E11" s="94"/>
      <c r="F11" s="92"/>
    </row>
    <row r="12" spans="1:5" ht="27" customHeight="1">
      <c r="A12" s="474" t="s">
        <v>248</v>
      </c>
      <c r="B12" s="474" t="s">
        <v>249</v>
      </c>
      <c r="C12" s="474" t="s">
        <v>250</v>
      </c>
      <c r="D12" s="474" t="s">
        <v>251</v>
      </c>
      <c r="E12" s="474" t="s">
        <v>252</v>
      </c>
    </row>
    <row r="13" spans="1:5" ht="28.5" customHeight="1">
      <c r="A13" s="475"/>
      <c r="B13" s="475"/>
      <c r="C13" s="475"/>
      <c r="D13" s="475"/>
      <c r="E13" s="475"/>
    </row>
    <row r="14" spans="1:5" ht="18.75" customHeight="1">
      <c r="A14" s="95">
        <v>1</v>
      </c>
      <c r="B14" s="96" t="s">
        <v>253</v>
      </c>
      <c r="C14" s="476" t="s">
        <v>476</v>
      </c>
      <c r="D14" s="477"/>
      <c r="E14" s="478"/>
    </row>
    <row r="15" spans="1:5" ht="18.75" customHeight="1">
      <c r="A15" s="97">
        <v>2</v>
      </c>
      <c r="B15" s="98" t="s">
        <v>254</v>
      </c>
      <c r="C15" s="99"/>
      <c r="D15" s="99"/>
      <c r="E15" s="99"/>
    </row>
    <row r="16" spans="1:5" ht="31.5">
      <c r="A16" s="97">
        <v>3</v>
      </c>
      <c r="B16" s="98" t="s">
        <v>255</v>
      </c>
      <c r="C16" s="100"/>
      <c r="D16" s="101"/>
      <c r="E16" s="102"/>
    </row>
    <row r="17" spans="1:5" ht="31.5">
      <c r="A17" s="97">
        <v>4</v>
      </c>
      <c r="B17" s="98" t="s">
        <v>256</v>
      </c>
      <c r="C17" s="100"/>
      <c r="D17" s="100"/>
      <c r="E17" s="102"/>
    </row>
    <row r="18" spans="1:5" ht="18.75" customHeight="1">
      <c r="A18" s="97">
        <v>5</v>
      </c>
      <c r="B18" s="103" t="s">
        <v>257</v>
      </c>
      <c r="C18" s="104"/>
      <c r="D18" s="104"/>
      <c r="E18" s="105"/>
    </row>
    <row r="19" spans="1:5" ht="18.75" customHeight="1">
      <c r="A19" s="97">
        <v>6</v>
      </c>
      <c r="B19" s="106" t="s">
        <v>258</v>
      </c>
      <c r="C19" s="100"/>
      <c r="D19" s="107"/>
      <c r="E19" s="102"/>
    </row>
    <row r="20" spans="1:5" ht="31.5">
      <c r="A20" s="97">
        <v>7</v>
      </c>
      <c r="B20" s="98" t="s">
        <v>259</v>
      </c>
      <c r="C20" s="100"/>
      <c r="D20" s="108"/>
      <c r="E20" s="102"/>
    </row>
    <row r="21" spans="1:5" ht="18.75" customHeight="1">
      <c r="A21" s="97">
        <v>8</v>
      </c>
      <c r="B21" s="109" t="s">
        <v>260</v>
      </c>
      <c r="C21" s="100"/>
      <c r="D21" s="100"/>
      <c r="E21" s="102"/>
    </row>
    <row r="22" spans="1:5" ht="18.75" customHeight="1">
      <c r="A22" s="97">
        <v>9</v>
      </c>
      <c r="B22" s="109" t="s">
        <v>261</v>
      </c>
      <c r="C22" s="100"/>
      <c r="D22" s="110"/>
      <c r="E22" s="102"/>
    </row>
    <row r="23" spans="1:5" ht="18.75" customHeight="1">
      <c r="A23" s="97">
        <v>10</v>
      </c>
      <c r="B23" s="98" t="s">
        <v>262</v>
      </c>
      <c r="C23" s="100"/>
      <c r="D23" s="101"/>
      <c r="E23" s="102"/>
    </row>
    <row r="24" spans="1:5" ht="31.5">
      <c r="A24" s="97">
        <v>11</v>
      </c>
      <c r="B24" s="98" t="s">
        <v>263</v>
      </c>
      <c r="C24" s="100"/>
      <c r="D24" s="111"/>
      <c r="E24" s="102"/>
    </row>
    <row r="25" spans="1:5" ht="31.5" hidden="1">
      <c r="A25" s="97">
        <v>12</v>
      </c>
      <c r="B25" s="98" t="s">
        <v>264</v>
      </c>
      <c r="C25" s="100"/>
      <c r="D25" s="111"/>
      <c r="E25" s="102"/>
    </row>
    <row r="26" spans="1:5" ht="18.75" customHeight="1">
      <c r="A26" s="97">
        <v>12</v>
      </c>
      <c r="B26" s="98" t="s">
        <v>265</v>
      </c>
      <c r="C26" s="100"/>
      <c r="D26" s="111"/>
      <c r="E26" s="102"/>
    </row>
    <row r="27" spans="1:5" ht="18.75" customHeight="1">
      <c r="A27" s="97">
        <v>13</v>
      </c>
      <c r="B27" s="98" t="s">
        <v>266</v>
      </c>
      <c r="C27" s="100"/>
      <c r="D27" s="111"/>
      <c r="E27" s="102"/>
    </row>
    <row r="28" spans="1:5" ht="18.75" customHeight="1">
      <c r="A28" s="97">
        <v>14</v>
      </c>
      <c r="B28" s="98" t="s">
        <v>267</v>
      </c>
      <c r="C28" s="100"/>
      <c r="D28" s="111"/>
      <c r="E28" s="102"/>
    </row>
    <row r="29" spans="1:5" ht="18.75" customHeight="1">
      <c r="A29" s="97">
        <v>15</v>
      </c>
      <c r="B29" s="98" t="s">
        <v>268</v>
      </c>
      <c r="C29" s="100"/>
      <c r="D29" s="111"/>
      <c r="E29" s="102"/>
    </row>
    <row r="30" spans="1:5" ht="18.75" customHeight="1">
      <c r="A30" s="97">
        <v>16</v>
      </c>
      <c r="B30" s="98" t="s">
        <v>269</v>
      </c>
      <c r="C30" s="100"/>
      <c r="D30" s="111"/>
      <c r="E30" s="102"/>
    </row>
    <row r="31" spans="1:5" ht="18.75" customHeight="1">
      <c r="A31" s="97">
        <v>17</v>
      </c>
      <c r="B31" s="98" t="s">
        <v>270</v>
      </c>
      <c r="C31" s="100"/>
      <c r="D31" s="111"/>
      <c r="E31" s="102"/>
    </row>
    <row r="32" spans="1:5" ht="31.5">
      <c r="A32" s="97">
        <v>18</v>
      </c>
      <c r="B32" s="98" t="s">
        <v>271</v>
      </c>
      <c r="C32" s="100"/>
      <c r="D32" s="111"/>
      <c r="E32" s="102"/>
    </row>
    <row r="33" spans="2:5" ht="15.75">
      <c r="B33" s="112"/>
      <c r="C33" s="113"/>
      <c r="D33" s="114"/>
      <c r="E33" s="115"/>
    </row>
    <row r="34" spans="2:5" ht="15.75">
      <c r="B34" s="116" t="s">
        <v>272</v>
      </c>
      <c r="C34" s="113"/>
      <c r="D34" s="114"/>
      <c r="E34" s="115"/>
    </row>
    <row r="35" spans="2:5" ht="36" customHeight="1">
      <c r="B35" s="473" t="s">
        <v>273</v>
      </c>
      <c r="C35" s="473"/>
      <c r="D35" s="473"/>
      <c r="E35" s="473"/>
    </row>
    <row r="36" spans="2:5" ht="46.5" customHeight="1">
      <c r="B36" s="473" t="s">
        <v>274</v>
      </c>
      <c r="C36" s="473"/>
      <c r="D36" s="473"/>
      <c r="E36" s="473"/>
    </row>
    <row r="37" spans="2:5" ht="47.25" customHeight="1">
      <c r="B37" s="473" t="s">
        <v>275</v>
      </c>
      <c r="C37" s="473"/>
      <c r="D37" s="473"/>
      <c r="E37" s="473"/>
    </row>
  </sheetData>
  <sheetProtection/>
  <mergeCells count="15">
    <mergeCell ref="B35:E35"/>
    <mergeCell ref="B36:E36"/>
    <mergeCell ref="B37:E37"/>
    <mergeCell ref="A12:A13"/>
    <mergeCell ref="B12:B13"/>
    <mergeCell ref="C12:C13"/>
    <mergeCell ref="D12:D13"/>
    <mergeCell ref="E12:E13"/>
    <mergeCell ref="C14:E14"/>
    <mergeCell ref="B2:E2"/>
    <mergeCell ref="B3:E3"/>
    <mergeCell ref="C5:E5"/>
    <mergeCell ref="C6:E6"/>
    <mergeCell ref="C7:E7"/>
    <mergeCell ref="C8:E8"/>
  </mergeCells>
  <printOptions/>
  <pageMargins left="0" right="0" top="0.7480314960629921" bottom="0.748031496062992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2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0.37109375" style="0" customWidth="1"/>
    <col min="2" max="2" width="28.25390625" style="87" customWidth="1"/>
    <col min="3" max="3" width="20.75390625" style="87" customWidth="1"/>
    <col min="4" max="4" width="7.375" style="87" customWidth="1"/>
    <col min="5" max="6" width="7.75390625" style="87" customWidth="1"/>
    <col min="7" max="7" width="8.125" style="87" customWidth="1"/>
    <col min="8" max="8" width="7.75390625" style="87" customWidth="1"/>
    <col min="9" max="9" width="7.875" style="87" customWidth="1"/>
    <col min="10" max="10" width="7.625" style="87" customWidth="1"/>
    <col min="11" max="11" width="7.875" style="87" customWidth="1"/>
    <col min="12" max="13" width="7.25390625" style="87" customWidth="1"/>
    <col min="14" max="16" width="9.125" style="87" customWidth="1"/>
    <col min="17" max="20" width="9.125" style="10" customWidth="1"/>
  </cols>
  <sheetData>
    <row r="1" ht="15.75">
      <c r="O1" s="117" t="s">
        <v>246</v>
      </c>
    </row>
    <row r="3" spans="2:13" ht="18.75">
      <c r="B3" s="481" t="s">
        <v>477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</row>
    <row r="4" spans="2:13" ht="15.75" hidden="1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2:9" ht="15.75" hidden="1">
      <c r="B5" s="91" t="s">
        <v>1</v>
      </c>
      <c r="C5" s="480"/>
      <c r="D5" s="480"/>
      <c r="E5" s="480"/>
      <c r="F5" s="480"/>
      <c r="G5" s="480"/>
      <c r="H5" s="480"/>
      <c r="I5" s="480"/>
    </row>
    <row r="6" spans="2:9" ht="15.75" hidden="1">
      <c r="B6" s="91" t="s">
        <v>2</v>
      </c>
      <c r="C6" s="480"/>
      <c r="D6" s="480"/>
      <c r="E6" s="480"/>
      <c r="F6" s="480"/>
      <c r="G6" s="480"/>
      <c r="H6" s="480"/>
      <c r="I6" s="480"/>
    </row>
    <row r="7" spans="2:9" ht="15.75" hidden="1">
      <c r="B7" s="91" t="s">
        <v>3</v>
      </c>
      <c r="C7" s="480"/>
      <c r="D7" s="480"/>
      <c r="E7" s="480"/>
      <c r="F7" s="480"/>
      <c r="G7" s="480"/>
      <c r="H7" s="480"/>
      <c r="I7" s="480"/>
    </row>
    <row r="8" spans="2:9" ht="15.75" hidden="1">
      <c r="B8" s="91" t="s">
        <v>35</v>
      </c>
      <c r="C8" s="480"/>
      <c r="D8" s="480"/>
      <c r="E8" s="480"/>
      <c r="F8" s="480"/>
      <c r="G8" s="480"/>
      <c r="H8" s="480"/>
      <c r="I8" s="480"/>
    </row>
    <row r="9" spans="14:15" ht="15.75">
      <c r="N9" s="479" t="s">
        <v>276</v>
      </c>
      <c r="O9" s="479"/>
    </row>
    <row r="10" spans="2:15" ht="15.75">
      <c r="B10" s="483" t="s">
        <v>253</v>
      </c>
      <c r="C10" s="483" t="s">
        <v>458</v>
      </c>
      <c r="D10" s="480" t="s">
        <v>478</v>
      </c>
      <c r="E10" s="480"/>
      <c r="F10" s="480"/>
      <c r="G10" s="480"/>
      <c r="H10" s="480"/>
      <c r="I10" s="480"/>
      <c r="J10" s="480"/>
      <c r="K10" s="480"/>
      <c r="L10" s="480"/>
      <c r="M10" s="480"/>
      <c r="N10" s="483" t="s">
        <v>148</v>
      </c>
      <c r="O10" s="483"/>
    </row>
    <row r="11" spans="2:15" ht="15.75">
      <c r="B11" s="483"/>
      <c r="C11" s="483"/>
      <c r="D11" s="480" t="s">
        <v>277</v>
      </c>
      <c r="E11" s="480"/>
      <c r="F11" s="480"/>
      <c r="G11" s="480"/>
      <c r="H11" s="480"/>
      <c r="I11" s="480" t="s">
        <v>278</v>
      </c>
      <c r="J11" s="480"/>
      <c r="K11" s="480"/>
      <c r="L11" s="480"/>
      <c r="M11" s="480"/>
      <c r="N11" s="483"/>
      <c r="O11" s="483"/>
    </row>
    <row r="12" spans="2:15" ht="15.75">
      <c r="B12" s="483"/>
      <c r="C12" s="483"/>
      <c r="D12" s="102" t="s">
        <v>239</v>
      </c>
      <c r="E12" s="102" t="s">
        <v>279</v>
      </c>
      <c r="F12" s="102" t="s">
        <v>280</v>
      </c>
      <c r="G12" s="102" t="s">
        <v>281</v>
      </c>
      <c r="H12" s="102" t="s">
        <v>282</v>
      </c>
      <c r="I12" s="102" t="s">
        <v>239</v>
      </c>
      <c r="J12" s="102" t="s">
        <v>279</v>
      </c>
      <c r="K12" s="102" t="s">
        <v>280</v>
      </c>
      <c r="L12" s="102" t="s">
        <v>281</v>
      </c>
      <c r="M12" s="102" t="s">
        <v>282</v>
      </c>
      <c r="N12" s="483"/>
      <c r="O12" s="483"/>
    </row>
    <row r="13" spans="2:15" ht="15.75">
      <c r="B13" s="119" t="s">
        <v>239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480"/>
      <c r="O13" s="480"/>
    </row>
    <row r="14" spans="2:15" ht="15.75">
      <c r="B14" s="150" t="s">
        <v>476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480"/>
      <c r="O14" s="480"/>
    </row>
    <row r="15" spans="2:15" ht="15.75">
      <c r="B15" s="119" t="s">
        <v>283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480"/>
      <c r="O15" s="480"/>
    </row>
    <row r="16" spans="2:15" ht="15.75">
      <c r="B16" s="119" t="s">
        <v>152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480"/>
      <c r="O16" s="480"/>
    </row>
    <row r="19" ht="15.75">
      <c r="B19" s="87" t="s">
        <v>272</v>
      </c>
    </row>
    <row r="20" spans="2:13" ht="49.5" customHeight="1">
      <c r="B20" s="482" t="s">
        <v>284</v>
      </c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</row>
  </sheetData>
  <sheetProtection/>
  <mergeCells count="17">
    <mergeCell ref="N13:O13"/>
    <mergeCell ref="N14:O14"/>
    <mergeCell ref="N15:O15"/>
    <mergeCell ref="N16:O16"/>
    <mergeCell ref="B20:M20"/>
    <mergeCell ref="B10:B12"/>
    <mergeCell ref="C10:C12"/>
    <mergeCell ref="D10:M10"/>
    <mergeCell ref="N10:O12"/>
    <mergeCell ref="D11:H11"/>
    <mergeCell ref="N9:O9"/>
    <mergeCell ref="I11:M11"/>
    <mergeCell ref="B3:M3"/>
    <mergeCell ref="C5:I5"/>
    <mergeCell ref="C6:I6"/>
    <mergeCell ref="C7:I7"/>
    <mergeCell ref="C8:I8"/>
  </mergeCells>
  <printOptions/>
  <pageMargins left="0" right="0" top="0.7480314960629921" bottom="0.748031496062992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7">
      <selection activeCell="C9" sqref="C9"/>
    </sheetView>
  </sheetViews>
  <sheetFormatPr defaultColWidth="9.00390625" defaultRowHeight="12.75"/>
  <cols>
    <col min="1" max="1" width="4.375" style="0" customWidth="1"/>
    <col min="2" max="2" width="41.125" style="87" customWidth="1"/>
    <col min="3" max="3" width="50.00390625" style="87" customWidth="1"/>
  </cols>
  <sheetData>
    <row r="2" spans="2:3" ht="12.75">
      <c r="B2" s="484" t="s">
        <v>285</v>
      </c>
      <c r="C2" s="484"/>
    </row>
    <row r="3" spans="2:3" ht="43.5" customHeight="1">
      <c r="B3" s="484"/>
      <c r="C3" s="484"/>
    </row>
    <row r="4" ht="18.75" customHeight="1"/>
    <row r="5" spans="2:3" ht="99" customHeight="1">
      <c r="B5" s="119" t="s">
        <v>1</v>
      </c>
      <c r="C5" s="118" t="s">
        <v>410</v>
      </c>
    </row>
    <row r="6" spans="2:3" ht="15.75">
      <c r="B6" s="119" t="s">
        <v>2</v>
      </c>
      <c r="C6" s="118">
        <v>7453019764</v>
      </c>
    </row>
    <row r="7" spans="2:3" ht="15.75">
      <c r="B7" s="119" t="s">
        <v>3</v>
      </c>
      <c r="C7" s="97">
        <v>745301001</v>
      </c>
    </row>
    <row r="8" spans="2:3" ht="15.75">
      <c r="B8" s="119" t="s">
        <v>35</v>
      </c>
      <c r="C8" s="119" t="s">
        <v>162</v>
      </c>
    </row>
    <row r="9" spans="2:3" ht="16.5" customHeight="1">
      <c r="B9" s="119" t="s">
        <v>48</v>
      </c>
      <c r="C9" s="97" t="s">
        <v>467</v>
      </c>
    </row>
    <row r="12" spans="2:3" ht="15.75">
      <c r="B12" s="102" t="s">
        <v>140</v>
      </c>
      <c r="C12" s="102" t="s">
        <v>38</v>
      </c>
    </row>
    <row r="13" spans="2:3" ht="52.5" customHeight="1">
      <c r="B13" s="121" t="s">
        <v>157</v>
      </c>
      <c r="C13" s="97" t="s">
        <v>171</v>
      </c>
    </row>
    <row r="14" spans="2:3" ht="47.25" customHeight="1">
      <c r="B14" s="121" t="s">
        <v>158</v>
      </c>
      <c r="C14" s="97" t="s">
        <v>171</v>
      </c>
    </row>
    <row r="15" spans="2:3" ht="63" customHeight="1">
      <c r="B15" s="121" t="s">
        <v>159</v>
      </c>
      <c r="C15" s="97" t="s">
        <v>171</v>
      </c>
    </row>
    <row r="16" spans="2:3" ht="43.5" customHeight="1">
      <c r="B16" s="121" t="s">
        <v>286</v>
      </c>
      <c r="C16" s="119"/>
    </row>
    <row r="18" ht="15.75">
      <c r="B18" s="87" t="s">
        <v>272</v>
      </c>
    </row>
    <row r="19" spans="2:3" ht="15.75" hidden="1">
      <c r="B19" s="485" t="s">
        <v>287</v>
      </c>
      <c r="C19" s="485"/>
    </row>
    <row r="20" spans="2:3" ht="51" customHeight="1">
      <c r="B20" s="485" t="s">
        <v>288</v>
      </c>
      <c r="C20" s="485"/>
    </row>
  </sheetData>
  <sheetProtection/>
  <mergeCells count="3">
    <mergeCell ref="B2:C3"/>
    <mergeCell ref="B19:C19"/>
    <mergeCell ref="B20:C2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28.75390625" style="0" customWidth="1"/>
    <col min="5" max="5" width="40.875" style="0" customWidth="1"/>
    <col min="6" max="6" width="5.625" style="0" hidden="1" customWidth="1"/>
    <col min="7" max="7" width="9.125" style="0" hidden="1" customWidth="1"/>
    <col min="8" max="8" width="2.00390625" style="0" hidden="1" customWidth="1"/>
    <col min="9" max="9" width="9.125" style="0" hidden="1" customWidth="1"/>
    <col min="10" max="10" width="0.6171875" style="0" hidden="1" customWidth="1"/>
  </cols>
  <sheetData>
    <row r="1" spans="1:10" ht="65.25" customHeight="1">
      <c r="A1" s="409" t="s">
        <v>406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54.75" customHeight="1">
      <c r="A3" s="60" t="s">
        <v>1</v>
      </c>
      <c r="B3" s="430" t="s">
        <v>410</v>
      </c>
      <c r="C3" s="431"/>
      <c r="D3" s="431"/>
      <c r="E3" s="486"/>
      <c r="F3" s="10"/>
      <c r="G3" s="47"/>
      <c r="H3" s="487"/>
      <c r="I3" s="487"/>
      <c r="J3" s="10"/>
    </row>
    <row r="4" spans="1:10" ht="15">
      <c r="A4" s="20" t="s">
        <v>2</v>
      </c>
      <c r="B4" s="488">
        <v>7453019764</v>
      </c>
      <c r="C4" s="488"/>
      <c r="D4" s="488"/>
      <c r="E4" s="488"/>
      <c r="F4" s="10"/>
      <c r="G4" s="10"/>
      <c r="H4" s="10"/>
      <c r="I4" s="10"/>
      <c r="J4" s="10"/>
    </row>
    <row r="5" spans="1:10" ht="15">
      <c r="A5" s="20" t="s">
        <v>3</v>
      </c>
      <c r="B5" s="488">
        <v>745301001</v>
      </c>
      <c r="C5" s="488"/>
      <c r="D5" s="488"/>
      <c r="E5" s="488"/>
      <c r="F5" s="10"/>
      <c r="G5" s="10"/>
      <c r="H5" s="10"/>
      <c r="I5" s="10"/>
      <c r="J5" s="10"/>
    </row>
    <row r="6" spans="1:10" ht="15">
      <c r="A6" s="20" t="s">
        <v>35</v>
      </c>
      <c r="B6" s="488" t="s">
        <v>172</v>
      </c>
      <c r="C6" s="488"/>
      <c r="D6" s="488"/>
      <c r="E6" s="488"/>
      <c r="F6" s="10"/>
      <c r="G6" s="10"/>
      <c r="H6" s="10"/>
      <c r="I6" s="10"/>
      <c r="J6" s="10"/>
    </row>
    <row r="7" spans="1:10" ht="15">
      <c r="A7" s="20" t="s">
        <v>160</v>
      </c>
      <c r="B7" s="488">
        <v>2013</v>
      </c>
      <c r="C7" s="488"/>
      <c r="D7" s="488"/>
      <c r="E7" s="488"/>
      <c r="F7" s="10"/>
      <c r="G7" s="10"/>
      <c r="H7" s="10"/>
      <c r="I7" s="10"/>
      <c r="J7" s="10"/>
    </row>
    <row r="8" spans="1:10" ht="15">
      <c r="A8" s="47"/>
      <c r="B8" s="48"/>
      <c r="C8" s="48"/>
      <c r="D8" s="48"/>
      <c r="E8" s="48"/>
      <c r="F8" s="10"/>
      <c r="G8" s="10"/>
      <c r="H8" s="10"/>
      <c r="I8" s="10"/>
      <c r="J8" s="10"/>
    </row>
    <row r="9" spans="1:10" ht="15">
      <c r="A9" s="47"/>
      <c r="B9" s="48"/>
      <c r="C9" s="48"/>
      <c r="D9" s="48"/>
      <c r="E9" s="48"/>
      <c r="F9" s="10"/>
      <c r="G9" s="10"/>
      <c r="H9" s="10"/>
      <c r="I9" s="10"/>
      <c r="J9" s="10"/>
    </row>
    <row r="10" spans="1:10" ht="15">
      <c r="A10" s="54"/>
      <c r="B10" s="55"/>
      <c r="C10" s="55"/>
      <c r="D10" s="55"/>
      <c r="E10" s="55"/>
      <c r="F10" s="10"/>
      <c r="G10" s="10"/>
      <c r="H10" s="10"/>
      <c r="I10" s="10"/>
      <c r="J10" s="10"/>
    </row>
    <row r="11" spans="1:10" ht="15">
      <c r="A11" s="54"/>
      <c r="B11" s="55"/>
      <c r="C11" s="55"/>
      <c r="D11" s="55"/>
      <c r="E11" s="55"/>
      <c r="F11" s="10"/>
      <c r="G11" s="10"/>
      <c r="H11" s="10"/>
      <c r="I11" s="10"/>
      <c r="J11" s="10"/>
    </row>
    <row r="12" spans="1:10" ht="15">
      <c r="A12" s="54"/>
      <c r="B12" s="55"/>
      <c r="C12" s="55"/>
      <c r="D12" s="55"/>
      <c r="E12" s="55"/>
      <c r="F12" s="10"/>
      <c r="G12" s="10"/>
      <c r="H12" s="10"/>
      <c r="I12" s="10"/>
      <c r="J12" s="10"/>
    </row>
    <row r="13" spans="1:10" ht="15">
      <c r="A13" s="54"/>
      <c r="B13" s="55"/>
      <c r="C13" s="55"/>
      <c r="D13" s="55"/>
      <c r="E13" s="55"/>
      <c r="F13" s="10"/>
      <c r="G13" s="10"/>
      <c r="H13" s="10"/>
      <c r="I13" s="10"/>
      <c r="J13" s="10"/>
    </row>
    <row r="14" spans="1:10" ht="15">
      <c r="A14" s="54"/>
      <c r="B14" s="55"/>
      <c r="C14" s="55"/>
      <c r="D14" s="55"/>
      <c r="E14" s="55"/>
      <c r="F14" s="10"/>
      <c r="G14" s="10"/>
      <c r="H14" s="10"/>
      <c r="I14" s="10"/>
      <c r="J14" s="10"/>
    </row>
    <row r="15" spans="1:10" ht="15">
      <c r="A15" s="54"/>
      <c r="B15" s="55"/>
      <c r="C15" s="55"/>
      <c r="D15" s="55"/>
      <c r="E15" s="55"/>
      <c r="F15" s="10"/>
      <c r="G15" s="10"/>
      <c r="H15" s="10"/>
      <c r="I15" s="10"/>
      <c r="J15" s="10"/>
    </row>
    <row r="16" spans="1:10" ht="15">
      <c r="A16" s="54"/>
      <c r="B16" s="55"/>
      <c r="C16" s="55"/>
      <c r="D16" s="55"/>
      <c r="E16" s="55"/>
      <c r="F16" s="10"/>
      <c r="G16" s="10"/>
      <c r="H16" s="10"/>
      <c r="I16" s="10"/>
      <c r="J16" s="10"/>
    </row>
    <row r="17" spans="1:10" ht="15">
      <c r="A17" s="54"/>
      <c r="B17" s="55"/>
      <c r="C17" s="55"/>
      <c r="D17" s="55"/>
      <c r="E17" s="55"/>
      <c r="F17" s="10"/>
      <c r="G17" s="10"/>
      <c r="H17" s="10"/>
      <c r="I17" s="10"/>
      <c r="J17" s="10"/>
    </row>
    <row r="18" spans="1:10" ht="15">
      <c r="A18" s="54"/>
      <c r="B18" s="55"/>
      <c r="C18" s="55"/>
      <c r="D18" s="55"/>
      <c r="E18" s="55"/>
      <c r="F18" s="10"/>
      <c r="G18" s="10"/>
      <c r="H18" s="10"/>
      <c r="I18" s="10"/>
      <c r="J18" s="10"/>
    </row>
    <row r="19" spans="1:10" ht="15">
      <c r="A19" s="54"/>
      <c r="B19" s="55"/>
      <c r="C19" s="55"/>
      <c r="D19" s="55"/>
      <c r="E19" s="55"/>
      <c r="F19" s="10"/>
      <c r="G19" s="10"/>
      <c r="H19" s="10"/>
      <c r="I19" s="10"/>
      <c r="J19" s="10"/>
    </row>
    <row r="20" spans="1:10" ht="15">
      <c r="A20" s="54"/>
      <c r="B20" s="55"/>
      <c r="C20" s="55"/>
      <c r="D20" s="55"/>
      <c r="E20" s="55"/>
      <c r="F20" s="10"/>
      <c r="G20" s="10"/>
      <c r="H20" s="10"/>
      <c r="I20" s="10"/>
      <c r="J20" s="10"/>
    </row>
    <row r="21" spans="1:10" ht="15">
      <c r="A21" s="54"/>
      <c r="B21" s="55"/>
      <c r="C21" s="55"/>
      <c r="D21" s="55"/>
      <c r="E21" s="55"/>
      <c r="F21" s="10"/>
      <c r="G21" s="10"/>
      <c r="H21" s="10"/>
      <c r="I21" s="10"/>
      <c r="J21" s="10"/>
    </row>
    <row r="22" spans="1:10" ht="15">
      <c r="A22" s="54"/>
      <c r="B22" s="55"/>
      <c r="C22" s="55"/>
      <c r="D22" s="55"/>
      <c r="E22" s="55"/>
      <c r="F22" s="10"/>
      <c r="G22" s="10"/>
      <c r="H22" s="10"/>
      <c r="I22" s="10"/>
      <c r="J22" s="10"/>
    </row>
    <row r="23" spans="1:10" ht="15">
      <c r="A23" s="54"/>
      <c r="B23" s="55"/>
      <c r="C23" s="55"/>
      <c r="D23" s="55"/>
      <c r="E23" s="55"/>
      <c r="F23" s="10"/>
      <c r="G23" s="10"/>
      <c r="H23" s="10"/>
      <c r="I23" s="10"/>
      <c r="J23" s="10"/>
    </row>
    <row r="24" spans="1:10" ht="15">
      <c r="A24" s="54"/>
      <c r="B24" s="55"/>
      <c r="C24" s="55"/>
      <c r="D24" s="55"/>
      <c r="E24" s="55"/>
      <c r="F24" s="10"/>
      <c r="G24" s="10"/>
      <c r="H24" s="10"/>
      <c r="I24" s="10"/>
      <c r="J24" s="10"/>
    </row>
    <row r="25" spans="1:10" ht="15">
      <c r="A25" s="54"/>
      <c r="B25" s="55"/>
      <c r="C25" s="55"/>
      <c r="D25" s="55"/>
      <c r="E25" s="55"/>
      <c r="F25" s="10"/>
      <c r="G25" s="10"/>
      <c r="H25" s="10"/>
      <c r="I25" s="10"/>
      <c r="J25" s="10"/>
    </row>
    <row r="26" spans="1:10" ht="15">
      <c r="A26" s="54"/>
      <c r="B26" s="55"/>
      <c r="C26" s="55"/>
      <c r="D26" s="55"/>
      <c r="E26" s="55"/>
      <c r="F26" s="10"/>
      <c r="G26" s="10"/>
      <c r="H26" s="10"/>
      <c r="I26" s="10"/>
      <c r="J26" s="10"/>
    </row>
    <row r="27" spans="1:10" ht="15">
      <c r="A27" s="54"/>
      <c r="B27" s="55"/>
      <c r="C27" s="55"/>
      <c r="D27" s="55"/>
      <c r="E27" s="55"/>
      <c r="F27" s="10"/>
      <c r="G27" s="10"/>
      <c r="H27" s="10"/>
      <c r="I27" s="10"/>
      <c r="J27" s="10"/>
    </row>
    <row r="28" spans="1:10" ht="15">
      <c r="A28" s="54"/>
      <c r="B28" s="55"/>
      <c r="C28" s="55"/>
      <c r="D28" s="55"/>
      <c r="E28" s="55"/>
      <c r="F28" s="10"/>
      <c r="G28" s="10"/>
      <c r="H28" s="10"/>
      <c r="I28" s="10"/>
      <c r="J28" s="10"/>
    </row>
    <row r="29" spans="1:10" ht="15">
      <c r="A29" s="54"/>
      <c r="B29" s="55"/>
      <c r="C29" s="55"/>
      <c r="D29" s="55"/>
      <c r="E29" s="55"/>
      <c r="F29" s="10"/>
      <c r="G29" s="10"/>
      <c r="H29" s="10"/>
      <c r="I29" s="10"/>
      <c r="J29" s="10"/>
    </row>
    <row r="30" spans="1:10" ht="15">
      <c r="A30" s="47"/>
      <c r="B30" s="48"/>
      <c r="C30" s="48"/>
      <c r="D30" s="48"/>
      <c r="E30" s="48"/>
      <c r="F30" s="10"/>
      <c r="G30" s="10"/>
      <c r="H30" s="10"/>
      <c r="I30" s="10"/>
      <c r="J30" s="10"/>
    </row>
    <row r="31" ht="26.25" customHeight="1"/>
    <row r="32" spans="1:10" ht="12.75" customHeight="1">
      <c r="A32" s="434" t="s">
        <v>161</v>
      </c>
      <c r="B32" s="434"/>
      <c r="C32" s="434"/>
      <c r="D32" s="434"/>
      <c r="E32" s="434"/>
      <c r="F32" s="434"/>
      <c r="G32" s="434"/>
      <c r="H32" s="434"/>
      <c r="I32" s="434"/>
      <c r="J32" s="434"/>
    </row>
  </sheetData>
  <sheetProtection/>
  <mergeCells count="8">
    <mergeCell ref="A32:J32"/>
    <mergeCell ref="A1:J1"/>
    <mergeCell ref="B3:E3"/>
    <mergeCell ref="H3:I3"/>
    <mergeCell ref="B4:E4"/>
    <mergeCell ref="B5:E5"/>
    <mergeCell ref="B6:E6"/>
    <mergeCell ref="B7:E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6"/>
  <legacyDrawing r:id="rId5"/>
  <oleObjects>
    <oleObject progId="Word.Document.8" shapeId="1628974" r:id="rId1"/>
    <oleObject progId="Word.Document.8" shapeId="1677604" r:id="rId2"/>
    <oleObject progId="Word.Document.8" shapeId="1684203" r:id="rId3"/>
    <oleObject progId="Word.Document.8" shapeId="1686961" r:id="rId4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PageLayoutView="0" workbookViewId="0" topLeftCell="A7">
      <selection activeCell="J19" sqref="J19"/>
    </sheetView>
  </sheetViews>
  <sheetFormatPr defaultColWidth="9.00390625" defaultRowHeight="12.75"/>
  <cols>
    <col min="1" max="1" width="5.375" style="89" customWidth="1"/>
    <col min="2" max="2" width="38.875" style="87" customWidth="1"/>
    <col min="3" max="3" width="44.375" style="87" customWidth="1"/>
    <col min="4" max="4" width="9.125" style="87" customWidth="1"/>
    <col min="5" max="7" width="9.125" style="89" customWidth="1"/>
  </cols>
  <sheetData>
    <row r="1" spans="2:3" ht="42" customHeight="1">
      <c r="B1" s="489" t="s">
        <v>289</v>
      </c>
      <c r="C1" s="489"/>
    </row>
    <row r="2" spans="2:3" ht="15.75">
      <c r="B2" s="122"/>
      <c r="C2" s="122"/>
    </row>
    <row r="3" spans="2:3" ht="99.75" customHeight="1">
      <c r="B3" s="119" t="s">
        <v>1</v>
      </c>
      <c r="C3" s="118" t="s">
        <v>410</v>
      </c>
    </row>
    <row r="4" spans="2:3" ht="15.75">
      <c r="B4" s="119" t="s">
        <v>2</v>
      </c>
      <c r="C4" s="102">
        <v>7453019764</v>
      </c>
    </row>
    <row r="5" spans="2:3" ht="15.75">
      <c r="B5" s="119" t="s">
        <v>3</v>
      </c>
      <c r="C5" s="102">
        <v>745301001</v>
      </c>
    </row>
    <row r="6" spans="2:3" ht="15.75">
      <c r="B6" s="119" t="s">
        <v>160</v>
      </c>
      <c r="C6" s="102" t="s">
        <v>467</v>
      </c>
    </row>
    <row r="7" spans="2:3" ht="15.75">
      <c r="B7" s="123"/>
      <c r="C7" s="123"/>
    </row>
    <row r="8" spans="2:3" ht="48" customHeight="1">
      <c r="B8" s="124" t="s">
        <v>290</v>
      </c>
      <c r="C8" s="118" t="s">
        <v>413</v>
      </c>
    </row>
    <row r="9" spans="2:3" ht="28.5" customHeight="1">
      <c r="B9" s="125" t="s">
        <v>291</v>
      </c>
      <c r="C9" s="97" t="s">
        <v>414</v>
      </c>
    </row>
    <row r="10" spans="2:3" ht="38.25" customHeight="1">
      <c r="B10" s="125" t="s">
        <v>292</v>
      </c>
      <c r="C10" s="118" t="s">
        <v>162</v>
      </c>
    </row>
    <row r="11" spans="2:3" ht="28.5" customHeight="1">
      <c r="B11" s="125" t="s">
        <v>293</v>
      </c>
      <c r="C11" s="149" t="s">
        <v>415</v>
      </c>
    </row>
    <row r="12" spans="2:3" ht="27" customHeight="1">
      <c r="B12" s="125" t="s">
        <v>294</v>
      </c>
      <c r="C12" s="97"/>
    </row>
    <row r="14" spans="2:7" ht="22.5" customHeight="1">
      <c r="B14" s="91" t="s">
        <v>295</v>
      </c>
      <c r="C14" s="91"/>
      <c r="D14" s="89"/>
      <c r="E14"/>
      <c r="F14"/>
      <c r="G14"/>
    </row>
    <row r="15" spans="2:7" ht="36" customHeight="1">
      <c r="B15" s="490" t="s">
        <v>296</v>
      </c>
      <c r="C15" s="491"/>
      <c r="D15" s="89"/>
      <c r="E15"/>
      <c r="F15"/>
      <c r="G15"/>
    </row>
    <row r="16" spans="2:7" ht="51" customHeight="1">
      <c r="B16" s="492" t="s">
        <v>297</v>
      </c>
      <c r="C16" s="493"/>
      <c r="D16" s="89"/>
      <c r="E16"/>
      <c r="F16"/>
      <c r="G16"/>
    </row>
    <row r="18" spans="2:3" ht="32.25" customHeight="1" hidden="1">
      <c r="B18" s="485" t="s">
        <v>298</v>
      </c>
      <c r="C18" s="485"/>
    </row>
  </sheetData>
  <sheetProtection/>
  <mergeCells count="4">
    <mergeCell ref="B1:C1"/>
    <mergeCell ref="B15:C15"/>
    <mergeCell ref="B16:C16"/>
    <mergeCell ref="B18:C18"/>
  </mergeCells>
  <hyperlinks>
    <hyperlink ref="C11" r:id="rId1" display="sliva.86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C10" sqref="C10:H11"/>
    </sheetView>
  </sheetViews>
  <sheetFormatPr defaultColWidth="9.00390625" defaultRowHeight="12.75"/>
  <cols>
    <col min="1" max="1" width="11.125" style="0" bestFit="1" customWidth="1"/>
    <col min="2" max="2" width="28.25390625" style="0" customWidth="1"/>
    <col min="3" max="3" width="20.75390625" style="0" customWidth="1"/>
    <col min="4" max="4" width="6.125" style="0" customWidth="1"/>
    <col min="5" max="5" width="6.00390625" style="0" customWidth="1"/>
    <col min="6" max="6" width="6.625" style="0" customWidth="1"/>
    <col min="7" max="7" width="7.00390625" style="0" customWidth="1"/>
    <col min="8" max="8" width="9.625" style="0" customWidth="1"/>
  </cols>
  <sheetData>
    <row r="1" spans="1:8" ht="12.75">
      <c r="A1" s="381" t="s">
        <v>0</v>
      </c>
      <c r="B1" s="381"/>
      <c r="C1" s="381"/>
      <c r="D1" s="381"/>
      <c r="E1" s="381"/>
      <c r="F1" s="381"/>
      <c r="G1" s="381"/>
      <c r="H1" s="381"/>
    </row>
    <row r="2" spans="1:8" ht="30.75" customHeight="1">
      <c r="A2" s="381"/>
      <c r="B2" s="381"/>
      <c r="C2" s="381"/>
      <c r="D2" s="381"/>
      <c r="E2" s="381"/>
      <c r="F2" s="381"/>
      <c r="G2" s="381"/>
      <c r="H2" s="381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3.75" customHeight="1">
      <c r="A4" s="382" t="s">
        <v>299</v>
      </c>
      <c r="B4" s="382"/>
      <c r="C4" s="382"/>
      <c r="D4" s="382"/>
      <c r="E4" s="382"/>
      <c r="F4" s="382"/>
      <c r="G4" s="382"/>
      <c r="H4" s="382"/>
    </row>
    <row r="5" ht="13.5" thickBot="1"/>
    <row r="6" spans="1:8" ht="66" customHeight="1" thickTop="1">
      <c r="A6" s="351" t="s">
        <v>1</v>
      </c>
      <c r="B6" s="352"/>
      <c r="C6" s="353" t="s">
        <v>407</v>
      </c>
      <c r="D6" s="354"/>
      <c r="E6" s="354"/>
      <c r="F6" s="354"/>
      <c r="G6" s="354"/>
      <c r="H6" s="355"/>
    </row>
    <row r="7" spans="1:8" ht="15">
      <c r="A7" s="356" t="s">
        <v>2</v>
      </c>
      <c r="B7" s="357"/>
      <c r="C7" s="343">
        <v>7453019764</v>
      </c>
      <c r="D7" s="343"/>
      <c r="E7" s="343"/>
      <c r="F7" s="343"/>
      <c r="G7" s="343"/>
      <c r="H7" s="344"/>
    </row>
    <row r="8" spans="1:8" ht="15">
      <c r="A8" s="356" t="s">
        <v>3</v>
      </c>
      <c r="B8" s="357"/>
      <c r="C8" s="343">
        <v>745301001</v>
      </c>
      <c r="D8" s="343"/>
      <c r="E8" s="343"/>
      <c r="F8" s="343"/>
      <c r="G8" s="343"/>
      <c r="H8" s="344"/>
    </row>
    <row r="9" spans="1:8" ht="15.75" thickBot="1">
      <c r="A9" s="341" t="s">
        <v>4</v>
      </c>
      <c r="B9" s="342"/>
      <c r="C9" s="343" t="s">
        <v>162</v>
      </c>
      <c r="D9" s="343"/>
      <c r="E9" s="343"/>
      <c r="F9" s="343"/>
      <c r="G9" s="343"/>
      <c r="H9" s="344"/>
    </row>
    <row r="10" spans="1:8" ht="13.5" thickTop="1">
      <c r="A10" s="345" t="s">
        <v>5</v>
      </c>
      <c r="B10" s="346"/>
      <c r="C10" s="375" t="s">
        <v>462</v>
      </c>
      <c r="D10" s="376"/>
      <c r="E10" s="376"/>
      <c r="F10" s="376"/>
      <c r="G10" s="376"/>
      <c r="H10" s="377"/>
    </row>
    <row r="11" spans="1:8" ht="18.75" customHeight="1">
      <c r="A11" s="328"/>
      <c r="B11" s="329"/>
      <c r="C11" s="378"/>
      <c r="D11" s="379"/>
      <c r="E11" s="379"/>
      <c r="F11" s="379"/>
      <c r="G11" s="379"/>
      <c r="H11" s="380"/>
    </row>
    <row r="12" spans="1:8" ht="30.75" customHeight="1">
      <c r="A12" s="328" t="s">
        <v>6</v>
      </c>
      <c r="B12" s="329"/>
      <c r="C12" s="368" t="s">
        <v>163</v>
      </c>
      <c r="D12" s="369"/>
      <c r="E12" s="369"/>
      <c r="F12" s="369"/>
      <c r="G12" s="369"/>
      <c r="H12" s="370"/>
    </row>
    <row r="13" spans="1:8" ht="15">
      <c r="A13" s="328" t="s">
        <v>7</v>
      </c>
      <c r="B13" s="329"/>
      <c r="C13" s="371" t="s">
        <v>463</v>
      </c>
      <c r="D13" s="371"/>
      <c r="E13" s="371"/>
      <c r="F13" s="371"/>
      <c r="G13" s="371"/>
      <c r="H13" s="372"/>
    </row>
    <row r="14" spans="1:8" ht="15.75" thickBot="1">
      <c r="A14" s="333" t="s">
        <v>8</v>
      </c>
      <c r="B14" s="334"/>
      <c r="C14" s="373" t="s">
        <v>164</v>
      </c>
      <c r="D14" s="373"/>
      <c r="E14" s="373"/>
      <c r="F14" s="373"/>
      <c r="G14" s="373"/>
      <c r="H14" s="374"/>
    </row>
    <row r="15" spans="1:8" ht="40.5" customHeight="1" thickBot="1" thickTop="1">
      <c r="A15" s="338" t="s">
        <v>464</v>
      </c>
      <c r="B15" s="339"/>
      <c r="C15" s="339"/>
      <c r="D15" s="339"/>
      <c r="E15" s="339"/>
      <c r="F15" s="339"/>
      <c r="G15" s="339"/>
      <c r="H15" s="340"/>
    </row>
    <row r="16" spans="1:8" ht="14.25" thickBot="1" thickTop="1">
      <c r="A16" s="367" t="s">
        <v>9</v>
      </c>
      <c r="B16" s="367"/>
      <c r="C16" s="367" t="s">
        <v>10</v>
      </c>
      <c r="D16" s="367" t="s">
        <v>11</v>
      </c>
      <c r="E16" s="367"/>
      <c r="F16" s="367"/>
      <c r="G16" s="367"/>
      <c r="H16" s="367" t="s">
        <v>12</v>
      </c>
    </row>
    <row r="17" spans="1:8" ht="47.25" customHeight="1" thickBot="1" thickTop="1">
      <c r="A17" s="367"/>
      <c r="B17" s="367"/>
      <c r="C17" s="367"/>
      <c r="D17" s="3" t="s">
        <v>13</v>
      </c>
      <c r="E17" s="3" t="s">
        <v>14</v>
      </c>
      <c r="F17" s="3" t="s">
        <v>15</v>
      </c>
      <c r="G17" s="3" t="s">
        <v>16</v>
      </c>
      <c r="H17" s="367"/>
    </row>
    <row r="18" spans="1:8" ht="78.75" customHeight="1" thickBot="1" thickTop="1">
      <c r="A18" s="337" t="s">
        <v>17</v>
      </c>
      <c r="B18" s="4" t="s">
        <v>18</v>
      </c>
      <c r="C18" s="3" t="s">
        <v>465</v>
      </c>
      <c r="D18" s="6"/>
      <c r="E18" s="6"/>
      <c r="F18" s="6"/>
      <c r="G18" s="6"/>
      <c r="H18" s="7"/>
    </row>
    <row r="19" spans="1:8" ht="14.25" thickBot="1" thickTop="1">
      <c r="A19" s="337"/>
      <c r="B19" s="8" t="s">
        <v>19</v>
      </c>
      <c r="C19" s="3"/>
      <c r="D19" s="9"/>
      <c r="E19" s="9"/>
      <c r="F19" s="9"/>
      <c r="G19" s="9"/>
      <c r="H19" s="6"/>
    </row>
    <row r="20" spans="1:8" ht="81.75" customHeight="1" thickBot="1" thickTop="1">
      <c r="A20" s="363" t="s">
        <v>20</v>
      </c>
      <c r="B20" s="4" t="s">
        <v>18</v>
      </c>
      <c r="C20" s="3" t="s">
        <v>465</v>
      </c>
      <c r="D20" s="9"/>
      <c r="E20" s="9"/>
      <c r="F20" s="9"/>
      <c r="G20" s="9"/>
      <c r="H20" s="6"/>
    </row>
    <row r="21" spans="1:8" ht="18" customHeight="1" thickBot="1" thickTop="1">
      <c r="A21" s="363"/>
      <c r="B21" s="4" t="s">
        <v>19</v>
      </c>
      <c r="C21" s="3"/>
      <c r="D21" s="9"/>
      <c r="E21" s="9"/>
      <c r="F21" s="9"/>
      <c r="G21" s="9"/>
      <c r="H21" s="6"/>
    </row>
    <row r="22" spans="1:8" ht="29.25" customHeight="1" thickBot="1" thickTop="1">
      <c r="A22" s="364" t="s">
        <v>21</v>
      </c>
      <c r="B22" s="365"/>
      <c r="C22" s="365"/>
      <c r="D22" s="365"/>
      <c r="E22" s="365"/>
      <c r="F22" s="365"/>
      <c r="G22" s="365"/>
      <c r="H22" s="366"/>
    </row>
    <row r="23" spans="1:8" ht="20.25" customHeight="1" thickBot="1" thickTop="1">
      <c r="A23" s="337" t="s">
        <v>17</v>
      </c>
      <c r="B23" s="4" t="s">
        <v>22</v>
      </c>
      <c r="C23" s="5"/>
      <c r="D23" s="6"/>
      <c r="E23" s="6"/>
      <c r="F23" s="6"/>
      <c r="G23" s="6"/>
      <c r="H23" s="7"/>
    </row>
    <row r="24" spans="1:8" ht="14.25" thickBot="1" thickTop="1">
      <c r="A24" s="337"/>
      <c r="B24" s="8" t="s">
        <v>23</v>
      </c>
      <c r="C24" s="6"/>
      <c r="D24" s="9"/>
      <c r="E24" s="9"/>
      <c r="F24" s="9"/>
      <c r="G24" s="9"/>
      <c r="H24" s="6"/>
    </row>
    <row r="25" spans="1:8" ht="19.5" customHeight="1" thickBot="1" thickTop="1">
      <c r="A25" s="363" t="s">
        <v>20</v>
      </c>
      <c r="B25" s="4" t="s">
        <v>22</v>
      </c>
      <c r="C25" s="6"/>
      <c r="D25" s="9"/>
      <c r="E25" s="9"/>
      <c r="F25" s="9"/>
      <c r="G25" s="9"/>
      <c r="H25" s="6"/>
    </row>
    <row r="26" spans="1:8" ht="14.25" thickBot="1" thickTop="1">
      <c r="A26" s="363"/>
      <c r="B26" s="8" t="s">
        <v>23</v>
      </c>
      <c r="C26" s="9"/>
      <c r="D26" s="9"/>
      <c r="E26" s="9"/>
      <c r="F26" s="9"/>
      <c r="G26" s="9"/>
      <c r="H26" s="6"/>
    </row>
    <row r="27" spans="1:8" ht="30" customHeight="1" thickBot="1" thickTop="1">
      <c r="A27" s="364" t="s">
        <v>24</v>
      </c>
      <c r="B27" s="365"/>
      <c r="C27" s="365"/>
      <c r="D27" s="365"/>
      <c r="E27" s="365"/>
      <c r="F27" s="365"/>
      <c r="G27" s="365"/>
      <c r="H27" s="366"/>
    </row>
    <row r="28" spans="1:8" ht="19.5" customHeight="1" thickBot="1" thickTop="1">
      <c r="A28" s="363" t="s">
        <v>17</v>
      </c>
      <c r="B28" s="4" t="s">
        <v>22</v>
      </c>
      <c r="C28" s="5"/>
      <c r="D28" s="6"/>
      <c r="E28" s="6"/>
      <c r="F28" s="6"/>
      <c r="G28" s="6"/>
      <c r="H28" s="7"/>
    </row>
    <row r="29" spans="1:8" ht="14.25" thickBot="1" thickTop="1">
      <c r="A29" s="363"/>
      <c r="B29" s="8" t="s">
        <v>23</v>
      </c>
      <c r="C29" s="6"/>
      <c r="D29" s="9"/>
      <c r="E29" s="9"/>
      <c r="F29" s="9"/>
      <c r="G29" s="9"/>
      <c r="H29" s="6"/>
    </row>
    <row r="30" spans="1:8" ht="18.75" customHeight="1" thickBot="1" thickTop="1">
      <c r="A30" s="363" t="s">
        <v>20</v>
      </c>
      <c r="B30" s="4" t="s">
        <v>22</v>
      </c>
      <c r="C30" s="6"/>
      <c r="D30" s="9"/>
      <c r="E30" s="9"/>
      <c r="F30" s="9"/>
      <c r="G30" s="9"/>
      <c r="H30" s="6"/>
    </row>
    <row r="31" spans="1:8" ht="14.25" thickBot="1" thickTop="1">
      <c r="A31" s="363"/>
      <c r="B31" s="8" t="s">
        <v>23</v>
      </c>
      <c r="C31" s="9"/>
      <c r="D31" s="9"/>
      <c r="E31" s="9"/>
      <c r="F31" s="9"/>
      <c r="G31" s="9"/>
      <c r="H31" s="6"/>
    </row>
    <row r="32" spans="1:8" ht="14.25" thickBot="1" thickTop="1">
      <c r="A32" s="10"/>
      <c r="B32" s="10"/>
      <c r="C32" s="10"/>
      <c r="D32" s="10"/>
      <c r="E32" s="10"/>
      <c r="F32" s="10"/>
      <c r="G32" s="10"/>
      <c r="H32" s="10"/>
    </row>
    <row r="33" spans="1:8" ht="72.75" customHeight="1" thickTop="1">
      <c r="A33" s="351" t="s">
        <v>1</v>
      </c>
      <c r="B33" s="352"/>
      <c r="C33" s="353" t="s">
        <v>407</v>
      </c>
      <c r="D33" s="354"/>
      <c r="E33" s="354"/>
      <c r="F33" s="354"/>
      <c r="G33" s="354"/>
      <c r="H33" s="355"/>
    </row>
    <row r="34" spans="1:8" ht="15">
      <c r="A34" s="356" t="s">
        <v>2</v>
      </c>
      <c r="B34" s="357"/>
      <c r="C34" s="343">
        <v>7453019764</v>
      </c>
      <c r="D34" s="343"/>
      <c r="E34" s="343"/>
      <c r="F34" s="343"/>
      <c r="G34" s="343"/>
      <c r="H34" s="344"/>
    </row>
    <row r="35" spans="1:8" ht="15">
      <c r="A35" s="356" t="s">
        <v>3</v>
      </c>
      <c r="B35" s="357"/>
      <c r="C35" s="343">
        <v>745301001</v>
      </c>
      <c r="D35" s="343"/>
      <c r="E35" s="343"/>
      <c r="F35" s="343"/>
      <c r="G35" s="343"/>
      <c r="H35" s="344"/>
    </row>
    <row r="36" spans="1:8" ht="15.75" thickBot="1">
      <c r="A36" s="341" t="s">
        <v>4</v>
      </c>
      <c r="B36" s="342"/>
      <c r="C36" s="343" t="s">
        <v>162</v>
      </c>
      <c r="D36" s="343"/>
      <c r="E36" s="343"/>
      <c r="F36" s="343"/>
      <c r="G36" s="343"/>
      <c r="H36" s="344"/>
    </row>
    <row r="37" spans="1:8" ht="15.75" thickTop="1">
      <c r="A37" s="345" t="s">
        <v>25</v>
      </c>
      <c r="B37" s="346"/>
      <c r="C37" s="347"/>
      <c r="D37" s="347"/>
      <c r="E37" s="347"/>
      <c r="F37" s="347"/>
      <c r="G37" s="347"/>
      <c r="H37" s="348"/>
    </row>
    <row r="38" spans="1:8" ht="15">
      <c r="A38" s="328" t="s">
        <v>6</v>
      </c>
      <c r="B38" s="329"/>
      <c r="C38" s="330"/>
      <c r="D38" s="330"/>
      <c r="E38" s="330"/>
      <c r="F38" s="330"/>
      <c r="G38" s="330"/>
      <c r="H38" s="331"/>
    </row>
    <row r="39" spans="1:8" ht="15">
      <c r="A39" s="328" t="s">
        <v>26</v>
      </c>
      <c r="B39" s="329"/>
      <c r="C39" s="330"/>
      <c r="D39" s="330"/>
      <c r="E39" s="330"/>
      <c r="F39" s="330"/>
      <c r="G39" s="330"/>
      <c r="H39" s="331"/>
    </row>
    <row r="40" spans="1:8" ht="15.75" thickBot="1">
      <c r="A40" s="358" t="s">
        <v>8</v>
      </c>
      <c r="B40" s="359"/>
      <c r="C40" s="360"/>
      <c r="D40" s="360"/>
      <c r="E40" s="360"/>
      <c r="F40" s="360"/>
      <c r="G40" s="360"/>
      <c r="H40" s="361"/>
    </row>
    <row r="41" spans="1:8" ht="14.25" thickBot="1" thickTop="1">
      <c r="A41" s="337" t="s">
        <v>27</v>
      </c>
      <c r="B41" s="337"/>
      <c r="C41" s="362" t="s">
        <v>28</v>
      </c>
      <c r="D41" s="362"/>
      <c r="E41" s="362"/>
      <c r="F41" s="362"/>
      <c r="G41" s="362"/>
      <c r="H41" s="362"/>
    </row>
    <row r="42" spans="1:8" ht="14.25" thickBot="1" thickTop="1">
      <c r="A42" s="10"/>
      <c r="B42" s="10"/>
      <c r="C42" s="10"/>
      <c r="D42" s="10"/>
      <c r="E42" s="10"/>
      <c r="F42" s="10"/>
      <c r="G42" s="10"/>
      <c r="H42" s="10"/>
    </row>
    <row r="43" spans="1:8" ht="73.5" customHeight="1" thickTop="1">
      <c r="A43" s="351" t="s">
        <v>1</v>
      </c>
      <c r="B43" s="352"/>
      <c r="C43" s="353" t="s">
        <v>407</v>
      </c>
      <c r="D43" s="354"/>
      <c r="E43" s="354"/>
      <c r="F43" s="354"/>
      <c r="G43" s="354"/>
      <c r="H43" s="355"/>
    </row>
    <row r="44" spans="1:8" ht="15">
      <c r="A44" s="356" t="s">
        <v>2</v>
      </c>
      <c r="B44" s="357"/>
      <c r="C44" s="343">
        <v>7453019764</v>
      </c>
      <c r="D44" s="343"/>
      <c r="E44" s="343"/>
      <c r="F44" s="343"/>
      <c r="G44" s="343"/>
      <c r="H44" s="344"/>
    </row>
    <row r="45" spans="1:8" ht="15">
      <c r="A45" s="356" t="s">
        <v>3</v>
      </c>
      <c r="B45" s="357"/>
      <c r="C45" s="343">
        <v>745301001</v>
      </c>
      <c r="D45" s="343"/>
      <c r="E45" s="343"/>
      <c r="F45" s="343"/>
      <c r="G45" s="343"/>
      <c r="H45" s="344"/>
    </row>
    <row r="46" spans="1:8" ht="15.75" thickBot="1">
      <c r="A46" s="341" t="s">
        <v>4</v>
      </c>
      <c r="B46" s="342"/>
      <c r="C46" s="343" t="s">
        <v>162</v>
      </c>
      <c r="D46" s="343"/>
      <c r="E46" s="343"/>
      <c r="F46" s="343"/>
      <c r="G46" s="343"/>
      <c r="H46" s="344"/>
    </row>
    <row r="47" spans="1:8" ht="13.5" thickTop="1">
      <c r="A47" s="345" t="s">
        <v>29</v>
      </c>
      <c r="B47" s="346"/>
      <c r="C47" s="347"/>
      <c r="D47" s="347"/>
      <c r="E47" s="347"/>
      <c r="F47" s="347"/>
      <c r="G47" s="347"/>
      <c r="H47" s="348"/>
    </row>
    <row r="48" spans="1:8" ht="21" customHeight="1">
      <c r="A48" s="328"/>
      <c r="B48" s="329"/>
      <c r="C48" s="349"/>
      <c r="D48" s="349"/>
      <c r="E48" s="349"/>
      <c r="F48" s="349"/>
      <c r="G48" s="349"/>
      <c r="H48" s="350"/>
    </row>
    <row r="49" spans="1:8" ht="15">
      <c r="A49" s="328" t="s">
        <v>6</v>
      </c>
      <c r="B49" s="329"/>
      <c r="C49" s="330"/>
      <c r="D49" s="330"/>
      <c r="E49" s="330"/>
      <c r="F49" s="330"/>
      <c r="G49" s="330"/>
      <c r="H49" s="331"/>
    </row>
    <row r="50" spans="1:8" ht="15">
      <c r="A50" s="328" t="s">
        <v>26</v>
      </c>
      <c r="B50" s="329"/>
      <c r="C50" s="330"/>
      <c r="D50" s="330"/>
      <c r="E50" s="330"/>
      <c r="F50" s="330"/>
      <c r="G50" s="330"/>
      <c r="H50" s="331"/>
    </row>
    <row r="51" spans="1:8" ht="15.75" thickBot="1">
      <c r="A51" s="333" t="s">
        <v>8</v>
      </c>
      <c r="B51" s="334"/>
      <c r="C51" s="335"/>
      <c r="D51" s="335"/>
      <c r="E51" s="335"/>
      <c r="F51" s="335"/>
      <c r="G51" s="335"/>
      <c r="H51" s="336"/>
    </row>
    <row r="52" spans="1:8" ht="45" customHeight="1" thickBot="1" thickTop="1">
      <c r="A52" s="337" t="s">
        <v>30</v>
      </c>
      <c r="B52" s="337"/>
      <c r="C52" s="338" t="s">
        <v>31</v>
      </c>
      <c r="D52" s="339"/>
      <c r="E52" s="339"/>
      <c r="F52" s="339"/>
      <c r="G52" s="339"/>
      <c r="H52" s="340"/>
    </row>
    <row r="53" spans="1:8" ht="13.5" thickTop="1">
      <c r="A53" s="10"/>
      <c r="B53" s="10"/>
      <c r="C53" s="10"/>
      <c r="D53" s="10"/>
      <c r="E53" s="10"/>
      <c r="F53" s="10"/>
      <c r="G53" s="10"/>
      <c r="H53" s="10"/>
    </row>
    <row r="54" spans="1:8" ht="30" customHeight="1">
      <c r="A54" s="332" t="s">
        <v>32</v>
      </c>
      <c r="B54" s="332"/>
      <c r="C54" s="332"/>
      <c r="D54" s="332"/>
      <c r="E54" s="332"/>
      <c r="F54" s="332"/>
      <c r="G54" s="332"/>
      <c r="H54" s="332"/>
    </row>
    <row r="55" spans="1:8" ht="61.5" customHeight="1">
      <c r="A55" s="332" t="s">
        <v>33</v>
      </c>
      <c r="B55" s="332"/>
      <c r="C55" s="332"/>
      <c r="D55" s="332"/>
      <c r="E55" s="332"/>
      <c r="F55" s="332"/>
      <c r="G55" s="332"/>
      <c r="H55" s="332"/>
    </row>
  </sheetData>
  <sheetProtection/>
  <mergeCells count="69">
    <mergeCell ref="A1:H2"/>
    <mergeCell ref="A4:H4"/>
    <mergeCell ref="A6:B6"/>
    <mergeCell ref="C6:H6"/>
    <mergeCell ref="A7:B7"/>
    <mergeCell ref="C7:H7"/>
    <mergeCell ref="A8:B8"/>
    <mergeCell ref="C8:H8"/>
    <mergeCell ref="A9:B9"/>
    <mergeCell ref="C9:H9"/>
    <mergeCell ref="A10:B11"/>
    <mergeCell ref="C10:H11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18:A19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1:B41"/>
    <mergeCell ref="C41:H41"/>
    <mergeCell ref="A43:B43"/>
    <mergeCell ref="C43:H43"/>
    <mergeCell ref="A44:B44"/>
    <mergeCell ref="C44:H44"/>
    <mergeCell ref="A45:B45"/>
    <mergeCell ref="C45:H45"/>
    <mergeCell ref="A46:B46"/>
    <mergeCell ref="C46:H46"/>
    <mergeCell ref="A47:B48"/>
    <mergeCell ref="C47:H48"/>
    <mergeCell ref="A49:B49"/>
    <mergeCell ref="C49:H49"/>
    <mergeCell ref="A50:B50"/>
    <mergeCell ref="C50:H50"/>
    <mergeCell ref="A54:H54"/>
    <mergeCell ref="A55:H55"/>
    <mergeCell ref="A51:B51"/>
    <mergeCell ref="C51:H51"/>
    <mergeCell ref="A52:B52"/>
    <mergeCell ref="C52:H52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9" sqref="C9:D9"/>
    </sheetView>
  </sheetViews>
  <sheetFormatPr defaultColWidth="9.00390625" defaultRowHeight="12.75"/>
  <cols>
    <col min="2" max="2" width="31.875" style="0" customWidth="1"/>
    <col min="4" max="4" width="46.625" style="0" customWidth="1"/>
  </cols>
  <sheetData>
    <row r="1" spans="1:4" ht="39.75" customHeight="1">
      <c r="A1" s="409" t="s">
        <v>300</v>
      </c>
      <c r="B1" s="410"/>
      <c r="C1" s="410"/>
      <c r="D1" s="410"/>
    </row>
    <row r="2" spans="1:4" ht="13.5" thickBot="1">
      <c r="A2" s="10"/>
      <c r="B2" s="10"/>
      <c r="C2" s="10"/>
      <c r="D2" s="10"/>
    </row>
    <row r="3" spans="1:4" ht="68.25" customHeight="1" thickTop="1">
      <c r="A3" s="399" t="s">
        <v>1</v>
      </c>
      <c r="B3" s="400"/>
      <c r="C3" s="353" t="s">
        <v>407</v>
      </c>
      <c r="D3" s="355"/>
    </row>
    <row r="4" spans="1:4" ht="15">
      <c r="A4" s="389" t="s">
        <v>34</v>
      </c>
      <c r="B4" s="390"/>
      <c r="C4" s="391">
        <v>7453019764</v>
      </c>
      <c r="D4" s="392"/>
    </row>
    <row r="5" spans="1:4" ht="15">
      <c r="A5" s="389" t="s">
        <v>3</v>
      </c>
      <c r="B5" s="390"/>
      <c r="C5" s="391">
        <v>745301001</v>
      </c>
      <c r="D5" s="392"/>
    </row>
    <row r="6" spans="1:4" ht="15.75" thickBot="1">
      <c r="A6" s="389" t="s">
        <v>35</v>
      </c>
      <c r="B6" s="390"/>
      <c r="C6" s="393" t="s">
        <v>165</v>
      </c>
      <c r="D6" s="394"/>
    </row>
    <row r="7" spans="1:4" ht="33" customHeight="1" thickTop="1">
      <c r="A7" s="345" t="s">
        <v>5</v>
      </c>
      <c r="B7" s="346"/>
      <c r="C7" s="405" t="s">
        <v>466</v>
      </c>
      <c r="D7" s="406"/>
    </row>
    <row r="8" spans="1:4" ht="30.75" customHeight="1">
      <c r="A8" s="387" t="s">
        <v>6</v>
      </c>
      <c r="B8" s="388"/>
      <c r="C8" s="407" t="s">
        <v>166</v>
      </c>
      <c r="D8" s="408"/>
    </row>
    <row r="9" spans="1:4" ht="15">
      <c r="A9" s="389" t="s">
        <v>36</v>
      </c>
      <c r="B9" s="390"/>
      <c r="C9" s="349" t="s">
        <v>463</v>
      </c>
      <c r="D9" s="350"/>
    </row>
    <row r="10" spans="1:4" ht="15.75" thickBot="1">
      <c r="A10" s="401" t="s">
        <v>8</v>
      </c>
      <c r="B10" s="402"/>
      <c r="C10" s="403" t="s">
        <v>167</v>
      </c>
      <c r="D10" s="404"/>
    </row>
    <row r="11" spans="1:4" ht="16.5" thickBot="1" thickTop="1">
      <c r="A11" s="383" t="s">
        <v>37</v>
      </c>
      <c r="B11" s="383"/>
      <c r="C11" s="383" t="s">
        <v>38</v>
      </c>
      <c r="D11" s="383"/>
    </row>
    <row r="12" spans="1:4" ht="14.25" thickBot="1" thickTop="1">
      <c r="A12" s="337" t="s">
        <v>173</v>
      </c>
      <c r="B12" s="337"/>
      <c r="C12" s="384" t="s">
        <v>465</v>
      </c>
      <c r="D12" s="377"/>
    </row>
    <row r="13" spans="1:4" ht="14.25" thickBot="1" thickTop="1">
      <c r="A13" s="337"/>
      <c r="B13" s="337"/>
      <c r="C13" s="385"/>
      <c r="D13" s="386"/>
    </row>
    <row r="14" spans="1:4" ht="14.25" thickBot="1" thickTop="1">
      <c r="A14" s="10"/>
      <c r="B14" s="10"/>
      <c r="C14" s="10"/>
      <c r="D14" s="10"/>
    </row>
    <row r="15" spans="1:4" s="67" customFormat="1" ht="67.5" customHeight="1" thickTop="1">
      <c r="A15" s="399" t="s">
        <v>1</v>
      </c>
      <c r="B15" s="400"/>
      <c r="C15" s="353" t="s">
        <v>407</v>
      </c>
      <c r="D15" s="355"/>
    </row>
    <row r="16" spans="1:4" ht="15">
      <c r="A16" s="389" t="s">
        <v>34</v>
      </c>
      <c r="B16" s="390"/>
      <c r="C16" s="391">
        <v>7453019764</v>
      </c>
      <c r="D16" s="392"/>
    </row>
    <row r="17" spans="1:4" ht="15">
      <c r="A17" s="389" t="s">
        <v>3</v>
      </c>
      <c r="B17" s="390"/>
      <c r="C17" s="391">
        <v>745301001</v>
      </c>
      <c r="D17" s="392"/>
    </row>
    <row r="18" spans="1:4" ht="15.75" thickBot="1">
      <c r="A18" s="389" t="s">
        <v>35</v>
      </c>
      <c r="B18" s="390"/>
      <c r="C18" s="393" t="s">
        <v>165</v>
      </c>
      <c r="D18" s="394"/>
    </row>
    <row r="19" spans="1:4" ht="15.75" thickTop="1">
      <c r="A19" s="395" t="s">
        <v>39</v>
      </c>
      <c r="B19" s="396"/>
      <c r="C19" s="397"/>
      <c r="D19" s="398"/>
    </row>
    <row r="20" spans="1:4" ht="15">
      <c r="A20" s="387" t="s">
        <v>6</v>
      </c>
      <c r="B20" s="388"/>
      <c r="C20" s="349"/>
      <c r="D20" s="350"/>
    </row>
    <row r="21" spans="1:4" ht="15">
      <c r="A21" s="389" t="s">
        <v>40</v>
      </c>
      <c r="B21" s="390"/>
      <c r="C21" s="349"/>
      <c r="D21" s="350"/>
    </row>
    <row r="22" spans="1:4" ht="15.75" thickBot="1">
      <c r="A22" s="389" t="s">
        <v>8</v>
      </c>
      <c r="B22" s="390"/>
      <c r="C22" s="349"/>
      <c r="D22" s="350"/>
    </row>
    <row r="23" spans="1:4" ht="16.5" thickBot="1" thickTop="1">
      <c r="A23" s="383" t="s">
        <v>37</v>
      </c>
      <c r="B23" s="383"/>
      <c r="C23" s="383" t="s">
        <v>38</v>
      </c>
      <c r="D23" s="383"/>
    </row>
    <row r="24" spans="1:4" ht="24.75" customHeight="1" thickBot="1" thickTop="1">
      <c r="A24" s="337" t="s">
        <v>41</v>
      </c>
      <c r="B24" s="337"/>
      <c r="C24" s="384" t="s">
        <v>42</v>
      </c>
      <c r="D24" s="377"/>
    </row>
    <row r="25" spans="1:4" ht="28.5" customHeight="1" thickBot="1" thickTop="1">
      <c r="A25" s="337"/>
      <c r="B25" s="337"/>
      <c r="C25" s="385"/>
      <c r="D25" s="386"/>
    </row>
    <row r="26" spans="1:4" ht="13.5" thickTop="1">
      <c r="A26" s="10"/>
      <c r="B26" s="10"/>
      <c r="C26" s="10"/>
      <c r="D26" s="10"/>
    </row>
    <row r="27" spans="1:4" ht="33" customHeight="1">
      <c r="A27" s="332" t="s">
        <v>32</v>
      </c>
      <c r="B27" s="332"/>
      <c r="C27" s="332"/>
      <c r="D27" s="332"/>
    </row>
    <row r="28" spans="1:4" ht="66" customHeight="1">
      <c r="A28" s="332" t="s">
        <v>33</v>
      </c>
      <c r="B28" s="332"/>
      <c r="C28" s="332"/>
      <c r="D28" s="332"/>
    </row>
  </sheetData>
  <sheetProtection/>
  <mergeCells count="43">
    <mergeCell ref="A1:D1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3"/>
    <mergeCell ref="C12:D13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7:D27"/>
    <mergeCell ref="A28:D28"/>
    <mergeCell ref="A23:B23"/>
    <mergeCell ref="C23:D23"/>
    <mergeCell ref="A24:B25"/>
    <mergeCell ref="C24:D2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7">
      <selection activeCell="B14" sqref="B14:B16"/>
    </sheetView>
  </sheetViews>
  <sheetFormatPr defaultColWidth="9.00390625" defaultRowHeight="12.75"/>
  <cols>
    <col min="1" max="1" width="45.25390625" style="0" customWidth="1"/>
    <col min="2" max="2" width="55.625" style="0" customWidth="1"/>
  </cols>
  <sheetData>
    <row r="1" spans="1:2" ht="36" customHeight="1" thickBot="1">
      <c r="A1" s="411" t="s">
        <v>301</v>
      </c>
      <c r="B1" s="411"/>
    </row>
    <row r="2" spans="1:2" ht="83.25" customHeight="1" thickTop="1">
      <c r="A2" s="59" t="s">
        <v>1</v>
      </c>
      <c r="B2" s="143" t="s">
        <v>407</v>
      </c>
    </row>
    <row r="3" spans="1:2" ht="15">
      <c r="A3" s="12" t="s">
        <v>2</v>
      </c>
      <c r="B3" s="62">
        <v>7453019764</v>
      </c>
    </row>
    <row r="4" spans="1:2" ht="15">
      <c r="A4" s="12" t="s">
        <v>3</v>
      </c>
      <c r="B4" s="62">
        <v>745301001</v>
      </c>
    </row>
    <row r="5" spans="1:2" ht="15.75" thickBot="1">
      <c r="A5" s="12" t="s">
        <v>35</v>
      </c>
      <c r="B5" s="62" t="s">
        <v>168</v>
      </c>
    </row>
    <row r="6" spans="1:2" ht="73.5" thickTop="1">
      <c r="A6" s="14" t="s">
        <v>43</v>
      </c>
      <c r="B6" s="15"/>
    </row>
    <row r="7" spans="1:2" ht="30">
      <c r="A7" s="2" t="s">
        <v>6</v>
      </c>
      <c r="B7" s="13"/>
    </row>
    <row r="8" spans="1:2" ht="15">
      <c r="A8" s="16" t="s">
        <v>36</v>
      </c>
      <c r="B8" s="13"/>
    </row>
    <row r="9" spans="1:2" ht="15.75" thickBot="1">
      <c r="A9" s="17" t="s">
        <v>8</v>
      </c>
      <c r="B9" s="18"/>
    </row>
    <row r="10" spans="1:2" ht="16.5" thickBot="1" thickTop="1">
      <c r="A10" s="11" t="s">
        <v>37</v>
      </c>
      <c r="B10" s="11" t="s">
        <v>38</v>
      </c>
    </row>
    <row r="11" spans="1:2" ht="43.5" customHeight="1" thickBot="1" thickTop="1">
      <c r="A11" s="19" t="s">
        <v>44</v>
      </c>
      <c r="B11" s="49" t="s">
        <v>169</v>
      </c>
    </row>
    <row r="12" spans="1:2" ht="14.25" thickBot="1" thickTop="1">
      <c r="A12" s="10"/>
      <c r="B12" s="10"/>
    </row>
    <row r="13" spans="1:2" ht="81.75" customHeight="1" thickTop="1">
      <c r="A13" s="59" t="s">
        <v>1</v>
      </c>
      <c r="B13" s="143" t="s">
        <v>407</v>
      </c>
    </row>
    <row r="14" spans="1:2" ht="15">
      <c r="A14" s="12" t="s">
        <v>2</v>
      </c>
      <c r="B14" s="63">
        <v>7453019764</v>
      </c>
    </row>
    <row r="15" spans="1:2" ht="15">
      <c r="A15" s="12" t="s">
        <v>3</v>
      </c>
      <c r="B15" s="63">
        <v>745301001</v>
      </c>
    </row>
    <row r="16" spans="1:2" ht="15.75" thickBot="1">
      <c r="A16" s="12" t="s">
        <v>35</v>
      </c>
      <c r="B16" s="63" t="s">
        <v>168</v>
      </c>
    </row>
    <row r="17" spans="1:2" ht="58.5" thickTop="1">
      <c r="A17" s="14" t="s">
        <v>45</v>
      </c>
      <c r="B17" s="15"/>
    </row>
    <row r="18" spans="1:2" ht="30">
      <c r="A18" s="2" t="s">
        <v>6</v>
      </c>
      <c r="B18" s="13"/>
    </row>
    <row r="19" spans="1:2" ht="15">
      <c r="A19" s="16" t="s">
        <v>36</v>
      </c>
      <c r="B19" s="13"/>
    </row>
    <row r="20" spans="1:2" ht="15.75" thickBot="1">
      <c r="A20" s="17" t="s">
        <v>8</v>
      </c>
      <c r="B20" s="18"/>
    </row>
    <row r="21" spans="1:2" ht="16.5" thickBot="1" thickTop="1">
      <c r="A21" s="11" t="s">
        <v>37</v>
      </c>
      <c r="B21" s="11" t="s">
        <v>38</v>
      </c>
    </row>
    <row r="22" spans="1:2" ht="27" thickBot="1" thickTop="1">
      <c r="A22" s="19" t="s">
        <v>46</v>
      </c>
      <c r="B22" s="50" t="s">
        <v>170</v>
      </c>
    </row>
    <row r="23" spans="1:2" ht="13.5" thickTop="1">
      <c r="A23" s="10"/>
      <c r="B23" s="10"/>
    </row>
    <row r="24" spans="1:2" ht="31.5" customHeight="1">
      <c r="A24" s="412" t="s">
        <v>32</v>
      </c>
      <c r="B24" s="412"/>
    </row>
    <row r="25" spans="1:2" ht="57" customHeight="1">
      <c r="A25" s="412" t="s">
        <v>33</v>
      </c>
      <c r="B25" s="412"/>
    </row>
  </sheetData>
  <sheetProtection/>
  <mergeCells count="3">
    <mergeCell ref="A1:B1"/>
    <mergeCell ref="A24:B24"/>
    <mergeCell ref="A25:B25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81"/>
  <sheetViews>
    <sheetView zoomScalePageLayoutView="0" workbookViewId="0" topLeftCell="A44">
      <selection activeCell="H50" sqref="H50"/>
    </sheetView>
  </sheetViews>
  <sheetFormatPr defaultColWidth="9.00390625" defaultRowHeight="12.75"/>
  <cols>
    <col min="1" max="1" width="4.25390625" style="127" customWidth="1"/>
    <col min="2" max="2" width="53.00390625" style="128" customWidth="1"/>
    <col min="3" max="4" width="13.75390625" style="129" customWidth="1"/>
    <col min="5" max="5" width="15.375" style="130" customWidth="1"/>
  </cols>
  <sheetData>
    <row r="2" spans="2:5" ht="30" customHeight="1">
      <c r="B2" s="425" t="s">
        <v>302</v>
      </c>
      <c r="C2" s="426"/>
      <c r="D2" s="426"/>
      <c r="E2" s="426"/>
    </row>
    <row r="3" ht="14.25" customHeight="1"/>
    <row r="4" spans="2:5" ht="128.25" customHeight="1">
      <c r="B4" s="125" t="s">
        <v>1</v>
      </c>
      <c r="C4" s="419" t="s">
        <v>411</v>
      </c>
      <c r="D4" s="420"/>
      <c r="E4" s="421"/>
    </row>
    <row r="5" spans="2:5" ht="15.75">
      <c r="B5" s="125" t="s">
        <v>2</v>
      </c>
      <c r="C5" s="427">
        <v>7453019764</v>
      </c>
      <c r="D5" s="428"/>
      <c r="E5" s="429"/>
    </row>
    <row r="6" spans="2:5" ht="15.75">
      <c r="B6" s="125" t="s">
        <v>3</v>
      </c>
      <c r="C6" s="427">
        <v>745301001</v>
      </c>
      <c r="D6" s="428"/>
      <c r="E6" s="429"/>
    </row>
    <row r="7" spans="2:5" ht="32.25" customHeight="1">
      <c r="B7" s="125" t="s">
        <v>35</v>
      </c>
      <c r="C7" s="430" t="s">
        <v>168</v>
      </c>
      <c r="D7" s="431"/>
      <c r="E7" s="432"/>
    </row>
    <row r="8" spans="2:5" ht="15.75">
      <c r="B8" s="125" t="s">
        <v>303</v>
      </c>
      <c r="C8" s="419" t="s">
        <v>467</v>
      </c>
      <c r="D8" s="420"/>
      <c r="E8" s="421"/>
    </row>
    <row r="9" spans="2:5" ht="34.5" customHeight="1">
      <c r="B9" s="121" t="s">
        <v>304</v>
      </c>
      <c r="C9" s="419" t="s">
        <v>412</v>
      </c>
      <c r="D9" s="420"/>
      <c r="E9" s="421"/>
    </row>
    <row r="11" ht="14.25" customHeight="1"/>
    <row r="12" spans="1:5" s="84" customFormat="1" ht="34.5" customHeight="1">
      <c r="A12" s="131" t="s">
        <v>248</v>
      </c>
      <c r="B12" s="120" t="s">
        <v>49</v>
      </c>
      <c r="C12" s="132" t="s">
        <v>305</v>
      </c>
      <c r="D12" s="424" t="s">
        <v>38</v>
      </c>
      <c r="E12" s="415"/>
    </row>
    <row r="13" spans="1:5" s="84" customFormat="1" ht="21.75" customHeight="1">
      <c r="A13" s="131"/>
      <c r="B13" s="120"/>
      <c r="C13" s="132"/>
      <c r="D13" s="120" t="s">
        <v>468</v>
      </c>
      <c r="E13" s="282" t="s">
        <v>469</v>
      </c>
    </row>
    <row r="14" spans="1:5" ht="20.25" customHeight="1">
      <c r="A14" s="131" t="s">
        <v>306</v>
      </c>
      <c r="B14" s="126" t="s">
        <v>307</v>
      </c>
      <c r="C14" s="132" t="s">
        <v>308</v>
      </c>
      <c r="D14" s="132"/>
      <c r="E14" s="223"/>
    </row>
    <row r="15" spans="1:5" ht="18.75" customHeight="1">
      <c r="A15" s="133" t="s">
        <v>309</v>
      </c>
      <c r="B15" s="134" t="s">
        <v>310</v>
      </c>
      <c r="C15" s="135" t="s">
        <v>311</v>
      </c>
      <c r="D15" s="314" t="s">
        <v>496</v>
      </c>
      <c r="E15" s="315">
        <v>2277.88569</v>
      </c>
    </row>
    <row r="16" spans="1:5" ht="18.75" customHeight="1">
      <c r="A16" s="133" t="s">
        <v>312</v>
      </c>
      <c r="B16" s="134" t="s">
        <v>95</v>
      </c>
      <c r="C16" s="135" t="s">
        <v>311</v>
      </c>
      <c r="D16" s="135"/>
      <c r="E16" s="144"/>
    </row>
    <row r="17" spans="1:5" ht="18.75" customHeight="1">
      <c r="A17" s="133"/>
      <c r="B17" s="137" t="s">
        <v>313</v>
      </c>
      <c r="C17" s="138" t="s">
        <v>314</v>
      </c>
      <c r="D17" s="138"/>
      <c r="E17" s="144"/>
    </row>
    <row r="18" spans="1:5" ht="18.75" customHeight="1">
      <c r="A18" s="133"/>
      <c r="B18" s="137" t="s">
        <v>315</v>
      </c>
      <c r="C18" s="138" t="s">
        <v>316</v>
      </c>
      <c r="D18" s="138"/>
      <c r="E18" s="144"/>
    </row>
    <row r="19" spans="1:5" ht="18.75" customHeight="1" hidden="1">
      <c r="A19" s="133"/>
      <c r="B19" s="137" t="s">
        <v>99</v>
      </c>
      <c r="C19" s="416"/>
      <c r="D19" s="417"/>
      <c r="E19" s="418"/>
    </row>
    <row r="20" spans="1:5" ht="18.75" customHeight="1">
      <c r="A20" s="133" t="s">
        <v>317</v>
      </c>
      <c r="B20" s="134" t="s">
        <v>318</v>
      </c>
      <c r="C20" s="314" t="s">
        <v>311</v>
      </c>
      <c r="D20" s="314" t="s">
        <v>496</v>
      </c>
      <c r="E20" s="315">
        <v>2277.88569</v>
      </c>
    </row>
    <row r="21" spans="1:5" ht="18.75" customHeight="1">
      <c r="A21" s="133"/>
      <c r="B21" s="137" t="s">
        <v>319</v>
      </c>
      <c r="C21" s="316" t="s">
        <v>320</v>
      </c>
      <c r="D21" s="314">
        <f>D20/D22</f>
        <v>3.951779152113308</v>
      </c>
      <c r="E21" s="320">
        <f>E20/E22</f>
        <v>4.601417441014868</v>
      </c>
    </row>
    <row r="22" spans="1:5" ht="18.75" customHeight="1">
      <c r="A22" s="133"/>
      <c r="B22" s="137" t="s">
        <v>315</v>
      </c>
      <c r="C22" s="316" t="s">
        <v>321</v>
      </c>
      <c r="D22" s="317">
        <v>936.21</v>
      </c>
      <c r="E22" s="315">
        <v>495.04</v>
      </c>
    </row>
    <row r="23" spans="1:5" ht="18.75" customHeight="1" hidden="1">
      <c r="A23" s="133"/>
      <c r="B23" s="137" t="s">
        <v>99</v>
      </c>
      <c r="C23" s="422"/>
      <c r="D23" s="422"/>
      <c r="E23" s="423"/>
    </row>
    <row r="24" spans="1:5" ht="18.75" customHeight="1">
      <c r="A24" s="133" t="s">
        <v>322</v>
      </c>
      <c r="B24" s="139" t="s">
        <v>104</v>
      </c>
      <c r="C24" s="314" t="s">
        <v>311</v>
      </c>
      <c r="D24" s="314" t="s">
        <v>496</v>
      </c>
      <c r="E24" s="315">
        <v>2277.88569</v>
      </c>
    </row>
    <row r="25" spans="1:5" ht="18.75" customHeight="1">
      <c r="A25" s="133"/>
      <c r="B25" s="140" t="s">
        <v>323</v>
      </c>
      <c r="C25" s="316" t="s">
        <v>320</v>
      </c>
      <c r="D25" s="314">
        <f>D24/D26</f>
        <v>3.9517791521133083</v>
      </c>
      <c r="E25" s="320">
        <f>E24/E26</f>
        <v>4.601398851006581</v>
      </c>
    </row>
    <row r="26" spans="1:5" ht="18.75" customHeight="1">
      <c r="A26" s="133"/>
      <c r="B26" s="140" t="s">
        <v>324</v>
      </c>
      <c r="C26" s="316" t="s">
        <v>321</v>
      </c>
      <c r="D26" s="317">
        <f>'Расчет расходов на топливо'!H8+'Расчет расходов на топливо'!H9+'Расчет расходов на топливо'!H10+'Расчет расходов на топливо'!H11+'Расчет расходов на топливо'!H12+'Расчет расходов на топливо'!H13</f>
        <v>936.2099999999999</v>
      </c>
      <c r="E26" s="315">
        <f>'Расчет расходов на топливо'!H15+'Расчет расходов на топливо'!H16+'Расчет расходов на топливо'!H17+'Расчет расходов на топливо'!H18+'Расчет расходов на топливо'!H19</f>
        <v>495.04200000000003</v>
      </c>
    </row>
    <row r="27" spans="1:5" ht="18.75" customHeight="1" hidden="1">
      <c r="A27" s="133"/>
      <c r="B27" s="140" t="s">
        <v>99</v>
      </c>
      <c r="C27" s="416"/>
      <c r="D27" s="417"/>
      <c r="E27" s="418"/>
    </row>
    <row r="28" spans="1:5" ht="18.75" customHeight="1">
      <c r="A28" s="133" t="s">
        <v>325</v>
      </c>
      <c r="B28" s="139" t="s">
        <v>107</v>
      </c>
      <c r="C28" s="135" t="s">
        <v>311</v>
      </c>
      <c r="D28" s="135"/>
      <c r="E28" s="136"/>
    </row>
    <row r="29" spans="1:5" ht="18.75" customHeight="1">
      <c r="A29" s="133"/>
      <c r="B29" s="140" t="s">
        <v>323</v>
      </c>
      <c r="C29" s="138" t="s">
        <v>320</v>
      </c>
      <c r="D29" s="138"/>
      <c r="E29" s="136"/>
    </row>
    <row r="30" spans="1:5" ht="18.75" customHeight="1">
      <c r="A30" s="133"/>
      <c r="B30" s="140" t="s">
        <v>324</v>
      </c>
      <c r="C30" s="138" t="s">
        <v>321</v>
      </c>
      <c r="D30" s="138"/>
      <c r="E30" s="136"/>
    </row>
    <row r="31" spans="1:5" ht="18.75" customHeight="1" hidden="1">
      <c r="A31" s="133"/>
      <c r="B31" s="140" t="s">
        <v>99</v>
      </c>
      <c r="C31" s="416"/>
      <c r="D31" s="417"/>
      <c r="E31" s="418"/>
    </row>
    <row r="32" spans="1:5" ht="18.75" customHeight="1">
      <c r="A32" s="133" t="s">
        <v>326</v>
      </c>
      <c r="B32" s="134" t="s">
        <v>110</v>
      </c>
      <c r="C32" s="135" t="s">
        <v>311</v>
      </c>
      <c r="D32" s="135"/>
      <c r="E32" s="136"/>
    </row>
    <row r="33" spans="1:5" ht="18.75" customHeight="1">
      <c r="A33" s="133"/>
      <c r="B33" s="137" t="s">
        <v>313</v>
      </c>
      <c r="C33" s="138" t="s">
        <v>314</v>
      </c>
      <c r="D33" s="138"/>
      <c r="E33" s="136"/>
    </row>
    <row r="34" spans="1:5" ht="18.75" customHeight="1">
      <c r="A34" s="133"/>
      <c r="B34" s="137" t="s">
        <v>315</v>
      </c>
      <c r="C34" s="138" t="s">
        <v>316</v>
      </c>
      <c r="D34" s="138"/>
      <c r="E34" s="136"/>
    </row>
    <row r="35" spans="1:5" ht="18.75" customHeight="1" hidden="1">
      <c r="A35" s="133"/>
      <c r="B35" s="137" t="s">
        <v>99</v>
      </c>
      <c r="C35" s="416"/>
      <c r="D35" s="417"/>
      <c r="E35" s="418"/>
    </row>
    <row r="36" spans="1:5" ht="18.75" customHeight="1">
      <c r="A36" s="133" t="s">
        <v>327</v>
      </c>
      <c r="B36" s="134" t="s">
        <v>113</v>
      </c>
      <c r="C36" s="135" t="s">
        <v>311</v>
      </c>
      <c r="D36" s="135"/>
      <c r="E36" s="136"/>
    </row>
    <row r="37" spans="1:5" ht="18.75" customHeight="1">
      <c r="A37" s="133"/>
      <c r="B37" s="137" t="s">
        <v>313</v>
      </c>
      <c r="C37" s="138" t="s">
        <v>314</v>
      </c>
      <c r="D37" s="138"/>
      <c r="E37" s="136"/>
    </row>
    <row r="38" spans="1:5" ht="18.75" customHeight="1">
      <c r="A38" s="133"/>
      <c r="B38" s="137" t="s">
        <v>315</v>
      </c>
      <c r="C38" s="138" t="s">
        <v>316</v>
      </c>
      <c r="D38" s="138"/>
      <c r="E38" s="136"/>
    </row>
    <row r="39" spans="1:5" ht="18.75" customHeight="1" hidden="1">
      <c r="A39" s="133"/>
      <c r="B39" s="137" t="s">
        <v>99</v>
      </c>
      <c r="C39" s="416"/>
      <c r="D39" s="417"/>
      <c r="E39" s="418"/>
    </row>
    <row r="40" spans="1:5" ht="18.75" customHeight="1">
      <c r="A40" s="141" t="s">
        <v>328</v>
      </c>
      <c r="B40" s="134" t="s">
        <v>329</v>
      </c>
      <c r="C40" s="135" t="s">
        <v>311</v>
      </c>
      <c r="D40" s="135"/>
      <c r="E40" s="119"/>
    </row>
    <row r="41" spans="1:5" ht="18.75" customHeight="1">
      <c r="A41" s="133"/>
      <c r="B41" s="137" t="s">
        <v>313</v>
      </c>
      <c r="C41" s="138" t="s">
        <v>314</v>
      </c>
      <c r="D41" s="138"/>
      <c r="E41" s="136"/>
    </row>
    <row r="42" spans="1:5" ht="18.75" customHeight="1">
      <c r="A42" s="133"/>
      <c r="B42" s="137" t="s">
        <v>315</v>
      </c>
      <c r="C42" s="138" t="s">
        <v>316</v>
      </c>
      <c r="D42" s="138"/>
      <c r="E42" s="136"/>
    </row>
    <row r="43" spans="1:5" ht="18.75" customHeight="1" hidden="1">
      <c r="A43" s="133"/>
      <c r="B43" s="137" t="s">
        <v>99</v>
      </c>
      <c r="C43" s="416"/>
      <c r="D43" s="417"/>
      <c r="E43" s="418"/>
    </row>
    <row r="44" spans="1:5" ht="47.25">
      <c r="A44" s="131" t="s">
        <v>330</v>
      </c>
      <c r="B44" s="126" t="s">
        <v>331</v>
      </c>
      <c r="C44" s="132" t="s">
        <v>308</v>
      </c>
      <c r="D44" s="132">
        <v>365.03266</v>
      </c>
      <c r="E44" s="224">
        <v>268.70371</v>
      </c>
    </row>
    <row r="45" spans="1:5" ht="19.5" customHeight="1">
      <c r="A45" s="131"/>
      <c r="B45" s="142" t="s">
        <v>332</v>
      </c>
      <c r="C45" s="132" t="s">
        <v>333</v>
      </c>
      <c r="D45" s="132">
        <f>D44/D46</f>
        <v>3.7730253855376854</v>
      </c>
      <c r="E45" s="319">
        <f>E44/E46</f>
        <v>4.1207801309675345</v>
      </c>
    </row>
    <row r="46" spans="1:5" ht="18" customHeight="1">
      <c r="A46" s="131"/>
      <c r="B46" s="142" t="s">
        <v>334</v>
      </c>
      <c r="C46" s="132" t="s">
        <v>335</v>
      </c>
      <c r="D46" s="132">
        <v>96.748</v>
      </c>
      <c r="E46" s="225">
        <v>65.207</v>
      </c>
    </row>
    <row r="47" spans="1:5" ht="35.25" customHeight="1">
      <c r="A47" s="131" t="s">
        <v>336</v>
      </c>
      <c r="B47" s="126" t="s">
        <v>337</v>
      </c>
      <c r="C47" s="118" t="s">
        <v>308</v>
      </c>
      <c r="D47" s="118">
        <v>2.50088</v>
      </c>
      <c r="E47" s="226">
        <v>1.5701</v>
      </c>
    </row>
    <row r="48" spans="1:5" ht="31.5">
      <c r="A48" s="131" t="s">
        <v>338</v>
      </c>
      <c r="B48" s="126" t="s">
        <v>339</v>
      </c>
      <c r="C48" s="118" t="s">
        <v>308</v>
      </c>
      <c r="D48" s="118"/>
      <c r="E48" s="226"/>
    </row>
    <row r="49" spans="1:5" ht="33" customHeight="1">
      <c r="A49" s="131" t="s">
        <v>340</v>
      </c>
      <c r="B49" s="126" t="s">
        <v>341</v>
      </c>
      <c r="C49" s="132" t="s">
        <v>308</v>
      </c>
      <c r="D49" s="132">
        <v>616.6259</v>
      </c>
      <c r="E49" s="225">
        <v>616.6259</v>
      </c>
    </row>
    <row r="50" spans="1:5" ht="47.25">
      <c r="A50" s="131" t="s">
        <v>342</v>
      </c>
      <c r="B50" s="126" t="s">
        <v>343</v>
      </c>
      <c r="C50" s="132" t="s">
        <v>308</v>
      </c>
      <c r="D50" s="132">
        <v>3617.559</v>
      </c>
      <c r="E50" s="225">
        <v>3617.559</v>
      </c>
    </row>
    <row r="51" spans="1:5" ht="15.75">
      <c r="A51" s="131" t="s">
        <v>344</v>
      </c>
      <c r="B51" s="126" t="s">
        <v>345</v>
      </c>
      <c r="C51" s="118" t="s">
        <v>308</v>
      </c>
      <c r="D51" s="118"/>
      <c r="E51" s="226"/>
    </row>
    <row r="52" spans="1:5" ht="15.75">
      <c r="A52" s="131"/>
      <c r="B52" s="142" t="s">
        <v>346</v>
      </c>
      <c r="C52" s="132"/>
      <c r="D52" s="132"/>
      <c r="E52" s="145"/>
    </row>
    <row r="53" spans="1:5" ht="31.5">
      <c r="A53" s="131"/>
      <c r="B53" s="142" t="s">
        <v>62</v>
      </c>
      <c r="C53" s="132" t="s">
        <v>308</v>
      </c>
      <c r="D53" s="132"/>
      <c r="E53" s="225" t="s">
        <v>171</v>
      </c>
    </row>
    <row r="54" spans="1:5" ht="15.75">
      <c r="A54" s="131" t="s">
        <v>347</v>
      </c>
      <c r="B54" s="126" t="s">
        <v>348</v>
      </c>
      <c r="C54" s="118" t="s">
        <v>308</v>
      </c>
      <c r="D54" s="118">
        <v>2651.285</v>
      </c>
      <c r="E54" s="227">
        <v>2651.285</v>
      </c>
    </row>
    <row r="55" spans="1:5" ht="15.75">
      <c r="A55" s="131"/>
      <c r="B55" s="142" t="s">
        <v>346</v>
      </c>
      <c r="C55" s="118"/>
      <c r="D55" s="118"/>
      <c r="E55" s="227"/>
    </row>
    <row r="56" spans="1:5" ht="31.5">
      <c r="A56" s="131"/>
      <c r="B56" s="142" t="s">
        <v>62</v>
      </c>
      <c r="C56" s="118" t="s">
        <v>308</v>
      </c>
      <c r="D56" s="118"/>
      <c r="E56" s="227"/>
    </row>
    <row r="57" spans="1:5" ht="31.5">
      <c r="A57" s="131" t="s">
        <v>349</v>
      </c>
      <c r="B57" s="126" t="s">
        <v>350</v>
      </c>
      <c r="C57" s="132" t="s">
        <v>308</v>
      </c>
      <c r="D57" s="132"/>
      <c r="E57" s="225"/>
    </row>
    <row r="58" spans="1:5" ht="66" customHeight="1">
      <c r="A58" s="131" t="s">
        <v>351</v>
      </c>
      <c r="B58" s="126" t="s">
        <v>243</v>
      </c>
      <c r="C58" s="132" t="s">
        <v>308</v>
      </c>
      <c r="D58" s="132">
        <v>1770.425</v>
      </c>
      <c r="E58" s="225">
        <v>1770.425</v>
      </c>
    </row>
    <row r="59" spans="1:5" ht="33.75" customHeight="1">
      <c r="A59" s="131" t="s">
        <v>352</v>
      </c>
      <c r="B59" s="126" t="s">
        <v>353</v>
      </c>
      <c r="C59" s="118" t="s">
        <v>308</v>
      </c>
      <c r="D59" s="230"/>
      <c r="E59" s="228" t="s">
        <v>171</v>
      </c>
    </row>
    <row r="60" spans="1:5" ht="23.25" customHeight="1">
      <c r="A60" s="131" t="s">
        <v>354</v>
      </c>
      <c r="B60" s="126" t="s">
        <v>355</v>
      </c>
      <c r="C60" s="118" t="s">
        <v>308</v>
      </c>
      <c r="D60" s="322">
        <f>D58+D54+D50+D49+D47+D44+D15</f>
        <v>12723.123599999999</v>
      </c>
      <c r="E60" s="323">
        <f>E58+E54+E50+E49+E47+E44+E15</f>
        <v>11204.0544</v>
      </c>
    </row>
    <row r="61" spans="1:5" ht="21" customHeight="1">
      <c r="A61" s="131" t="s">
        <v>356</v>
      </c>
      <c r="B61" s="121" t="s">
        <v>357</v>
      </c>
      <c r="C61" s="118" t="s">
        <v>308</v>
      </c>
      <c r="D61" s="231"/>
      <c r="E61" s="229"/>
    </row>
    <row r="62" spans="1:5" ht="21" customHeight="1">
      <c r="A62" s="131" t="s">
        <v>358</v>
      </c>
      <c r="B62" s="121" t="s">
        <v>359</v>
      </c>
      <c r="C62" s="132" t="s">
        <v>308</v>
      </c>
      <c r="D62" s="118">
        <v>36.76891</v>
      </c>
      <c r="E62" s="226">
        <v>21.30437</v>
      </c>
    </row>
    <row r="63" spans="1:5" ht="21" customHeight="1">
      <c r="A63" s="131"/>
      <c r="B63" s="121"/>
      <c r="C63" s="118"/>
      <c r="D63" s="230"/>
      <c r="E63" s="146"/>
    </row>
    <row r="64" spans="1:5" ht="15.75">
      <c r="A64" s="131" t="s">
        <v>360</v>
      </c>
      <c r="B64" s="121" t="s">
        <v>361</v>
      </c>
      <c r="C64" s="118" t="s">
        <v>362</v>
      </c>
      <c r="D64" s="414">
        <v>7.74</v>
      </c>
      <c r="E64" s="415"/>
    </row>
    <row r="65" spans="1:5" ht="15.75">
      <c r="A65" s="131" t="s">
        <v>363</v>
      </c>
      <c r="B65" s="121" t="s">
        <v>364</v>
      </c>
      <c r="C65" s="118" t="s">
        <v>362</v>
      </c>
      <c r="D65" s="414">
        <v>12.3718</v>
      </c>
      <c r="E65" s="415"/>
    </row>
    <row r="66" spans="1:5" ht="15.75">
      <c r="A66" s="131" t="s">
        <v>365</v>
      </c>
      <c r="B66" s="121" t="s">
        <v>366</v>
      </c>
      <c r="C66" s="132" t="s">
        <v>367</v>
      </c>
      <c r="D66" s="368">
        <v>9.013</v>
      </c>
      <c r="E66" s="413"/>
    </row>
    <row r="67" spans="1:5" ht="15.75">
      <c r="A67" s="131" t="s">
        <v>368</v>
      </c>
      <c r="B67" s="121" t="s">
        <v>369</v>
      </c>
      <c r="C67" s="132" t="s">
        <v>367</v>
      </c>
      <c r="D67" s="368">
        <v>0.137</v>
      </c>
      <c r="E67" s="413"/>
    </row>
    <row r="68" spans="1:5" ht="31.5">
      <c r="A68" s="131" t="s">
        <v>370</v>
      </c>
      <c r="B68" s="121" t="s">
        <v>371</v>
      </c>
      <c r="C68" s="118" t="s">
        <v>367</v>
      </c>
      <c r="D68" s="414">
        <v>9.013</v>
      </c>
      <c r="E68" s="415"/>
    </row>
    <row r="69" spans="1:5" ht="15.75">
      <c r="A69" s="131"/>
      <c r="B69" s="142" t="s">
        <v>346</v>
      </c>
      <c r="C69" s="132"/>
      <c r="D69" s="433"/>
      <c r="E69" s="413"/>
    </row>
    <row r="70" spans="1:5" ht="15.75">
      <c r="A70" s="131" t="s">
        <v>372</v>
      </c>
      <c r="B70" s="126" t="s">
        <v>373</v>
      </c>
      <c r="C70" s="132" t="s">
        <v>367</v>
      </c>
      <c r="D70" s="368">
        <v>0.0686</v>
      </c>
      <c r="E70" s="413"/>
    </row>
    <row r="71" spans="1:5" ht="15.75">
      <c r="A71" s="131" t="s">
        <v>374</v>
      </c>
      <c r="B71" s="126" t="s">
        <v>375</v>
      </c>
      <c r="C71" s="132" t="s">
        <v>367</v>
      </c>
      <c r="D71" s="368">
        <v>8.9444</v>
      </c>
      <c r="E71" s="413"/>
    </row>
    <row r="72" spans="1:5" ht="32.25" customHeight="1">
      <c r="A72" s="131" t="s">
        <v>376</v>
      </c>
      <c r="B72" s="121" t="s">
        <v>377</v>
      </c>
      <c r="C72" s="118" t="s">
        <v>378</v>
      </c>
      <c r="D72" s="230"/>
      <c r="E72" s="146"/>
    </row>
    <row r="73" spans="1:5" ht="31.5">
      <c r="A73" s="131" t="s">
        <v>379</v>
      </c>
      <c r="B73" s="121" t="s">
        <v>380</v>
      </c>
      <c r="C73" s="118" t="s">
        <v>381</v>
      </c>
      <c r="D73" s="414" t="s">
        <v>171</v>
      </c>
      <c r="E73" s="415"/>
    </row>
    <row r="74" spans="1:5" ht="31.5">
      <c r="A74" s="131" t="s">
        <v>382</v>
      </c>
      <c r="B74" s="121" t="s">
        <v>383</v>
      </c>
      <c r="C74" s="118" t="s">
        <v>381</v>
      </c>
      <c r="D74" s="414">
        <v>2.016</v>
      </c>
      <c r="E74" s="415"/>
    </row>
    <row r="75" spans="1:5" ht="15.75">
      <c r="A75" s="131" t="s">
        <v>384</v>
      </c>
      <c r="B75" s="121" t="s">
        <v>385</v>
      </c>
      <c r="C75" s="118" t="s">
        <v>386</v>
      </c>
      <c r="D75" s="414" t="s">
        <v>171</v>
      </c>
      <c r="E75" s="415"/>
    </row>
    <row r="76" spans="1:5" ht="34.5" customHeight="1">
      <c r="A76" s="131" t="s">
        <v>387</v>
      </c>
      <c r="B76" s="121" t="s">
        <v>388</v>
      </c>
      <c r="C76" s="132" t="s">
        <v>386</v>
      </c>
      <c r="D76" s="368" t="s">
        <v>176</v>
      </c>
      <c r="E76" s="413"/>
    </row>
    <row r="77" spans="1:5" ht="15.75">
      <c r="A77" s="131" t="s">
        <v>389</v>
      </c>
      <c r="B77" s="121" t="s">
        <v>390</v>
      </c>
      <c r="C77" s="118" t="s">
        <v>386</v>
      </c>
      <c r="D77" s="414">
        <v>10</v>
      </c>
      <c r="E77" s="415"/>
    </row>
    <row r="78" spans="1:5" ht="31.5">
      <c r="A78" s="131" t="s">
        <v>391</v>
      </c>
      <c r="B78" s="121" t="s">
        <v>392</v>
      </c>
      <c r="C78" s="118" t="s">
        <v>393</v>
      </c>
      <c r="D78" s="414">
        <v>3</v>
      </c>
      <c r="E78" s="415"/>
    </row>
    <row r="79" spans="1:5" ht="31.5">
      <c r="A79" s="131" t="s">
        <v>394</v>
      </c>
      <c r="B79" s="121" t="s">
        <v>395</v>
      </c>
      <c r="C79" s="132" t="s">
        <v>396</v>
      </c>
      <c r="D79" s="368">
        <v>172.92</v>
      </c>
      <c r="E79" s="413"/>
    </row>
    <row r="80" spans="1:5" ht="47.25">
      <c r="A80" s="131" t="s">
        <v>397</v>
      </c>
      <c r="B80" s="121" t="s">
        <v>398</v>
      </c>
      <c r="C80" s="132" t="s">
        <v>399</v>
      </c>
      <c r="D80" s="368">
        <v>18.845</v>
      </c>
      <c r="E80" s="413"/>
    </row>
    <row r="81" spans="1:5" ht="31.5">
      <c r="A81" s="131" t="s">
        <v>400</v>
      </c>
      <c r="B81" s="121" t="s">
        <v>401</v>
      </c>
      <c r="C81" s="132" t="s">
        <v>402</v>
      </c>
      <c r="D81" s="368">
        <v>0.03073</v>
      </c>
      <c r="E81" s="413"/>
    </row>
    <row r="86" ht="14.25" customHeight="1"/>
  </sheetData>
  <sheetProtection/>
  <mergeCells count="32">
    <mergeCell ref="D70:E70"/>
    <mergeCell ref="D71:E71"/>
    <mergeCell ref="D64:E64"/>
    <mergeCell ref="D65:E65"/>
    <mergeCell ref="D66:E66"/>
    <mergeCell ref="D67:E67"/>
    <mergeCell ref="D68:E68"/>
    <mergeCell ref="D69:E69"/>
    <mergeCell ref="B2:E2"/>
    <mergeCell ref="C4:E4"/>
    <mergeCell ref="C5:E5"/>
    <mergeCell ref="C6:E6"/>
    <mergeCell ref="C7:E7"/>
    <mergeCell ref="C8:E8"/>
    <mergeCell ref="C39:E39"/>
    <mergeCell ref="C43:E43"/>
    <mergeCell ref="C9:E9"/>
    <mergeCell ref="C19:E19"/>
    <mergeCell ref="C23:E23"/>
    <mergeCell ref="C27:E27"/>
    <mergeCell ref="C31:E31"/>
    <mergeCell ref="C35:E35"/>
    <mergeCell ref="D12:E12"/>
    <mergeCell ref="D79:E79"/>
    <mergeCell ref="D80:E80"/>
    <mergeCell ref="D81:E81"/>
    <mergeCell ref="D73:E73"/>
    <mergeCell ref="D74:E74"/>
    <mergeCell ref="D75:E75"/>
    <mergeCell ref="D76:E76"/>
    <mergeCell ref="D77:E77"/>
    <mergeCell ref="D78:E7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31">
      <selection activeCell="B23" sqref="B23"/>
    </sheetView>
  </sheetViews>
  <sheetFormatPr defaultColWidth="9.00390625" defaultRowHeight="12.75"/>
  <cols>
    <col min="1" max="1" width="32.00390625" style="0" customWidth="1"/>
    <col min="2" max="2" width="60.25390625" style="0" bestFit="1" customWidth="1"/>
    <col min="3" max="3" width="9.125" style="0" customWidth="1"/>
  </cols>
  <sheetData>
    <row r="1" spans="1:2" ht="48.75" customHeight="1">
      <c r="A1" s="409" t="s">
        <v>403</v>
      </c>
      <c r="B1" s="410"/>
    </row>
    <row r="2" spans="1:2" ht="13.5" thickBot="1">
      <c r="A2" s="10"/>
      <c r="B2" s="10"/>
    </row>
    <row r="3" spans="1:2" ht="66" customHeight="1">
      <c r="A3" s="276" t="s">
        <v>1</v>
      </c>
      <c r="B3" s="279" t="s">
        <v>407</v>
      </c>
    </row>
    <row r="4" spans="1:2" ht="15">
      <c r="A4" s="277" t="s">
        <v>47</v>
      </c>
      <c r="B4" s="280">
        <v>7453019764</v>
      </c>
    </row>
    <row r="5" spans="1:2" ht="15">
      <c r="A5" s="277" t="s">
        <v>3</v>
      </c>
      <c r="B5" s="280">
        <v>745301001</v>
      </c>
    </row>
    <row r="6" spans="1:2" ht="15">
      <c r="A6" s="277" t="s">
        <v>35</v>
      </c>
      <c r="B6" s="280" t="s">
        <v>168</v>
      </c>
    </row>
    <row r="7" spans="1:2" ht="15.75" thickBot="1">
      <c r="A7" s="277" t="s">
        <v>48</v>
      </c>
      <c r="B7" s="281" t="s">
        <v>470</v>
      </c>
    </row>
    <row r="8" spans="1:2" ht="16.5" thickBot="1" thickTop="1">
      <c r="A8" s="22" t="s">
        <v>49</v>
      </c>
      <c r="B8" s="278" t="s">
        <v>38</v>
      </c>
    </row>
    <row r="9" spans="1:2" ht="41.25" customHeight="1" thickBot="1" thickTop="1">
      <c r="A9" s="24" t="s">
        <v>50</v>
      </c>
      <c r="B9" s="56" t="s">
        <v>177</v>
      </c>
    </row>
    <row r="10" spans="1:2" ht="31.5" customHeight="1" thickBot="1" thickTop="1">
      <c r="A10" s="24" t="s">
        <v>51</v>
      </c>
      <c r="B10" s="232">
        <f>('Расчет выручки'!E11)/1000</f>
        <v>58.073288180000006</v>
      </c>
    </row>
    <row r="11" spans="1:2" ht="53.25" customHeight="1" thickTop="1">
      <c r="A11" s="25" t="s">
        <v>52</v>
      </c>
      <c r="B11" s="233">
        <f>B12+B13+B17+B19+B20+B23+B26</f>
        <v>20294.2672114104</v>
      </c>
    </row>
    <row r="12" spans="1:2" ht="41.25" customHeight="1">
      <c r="A12" s="26" t="s">
        <v>53</v>
      </c>
      <c r="B12" s="234">
        <f>('Расходы на приобр. тепло'!F20)/1000</f>
        <v>186.4668166</v>
      </c>
    </row>
    <row r="13" spans="1:2" ht="28.5" customHeight="1">
      <c r="A13" s="26" t="s">
        <v>54</v>
      </c>
      <c r="B13" s="235">
        <f>'Расчет расходов на топливо'!F38/1000</f>
        <v>5947.5808524104</v>
      </c>
    </row>
    <row r="14" spans="1:2" ht="78" customHeight="1">
      <c r="A14" s="26" t="s">
        <v>55</v>
      </c>
      <c r="B14" s="235">
        <f>'Расчет эффективносит работы'!O15/1000</f>
        <v>633.7353713082001</v>
      </c>
    </row>
    <row r="15" spans="1:2" ht="26.25" customHeight="1">
      <c r="A15" s="27" t="s">
        <v>56</v>
      </c>
      <c r="B15" s="236">
        <f>B14/B16</f>
        <v>3.9130336902732243</v>
      </c>
    </row>
    <row r="16" spans="1:2" ht="26.25" customHeight="1">
      <c r="A16" s="27" t="s">
        <v>174</v>
      </c>
      <c r="B16" s="236">
        <f>'Расчет эффективносит работы'!O10/1000</f>
        <v>161.955</v>
      </c>
    </row>
    <row r="17" spans="1:2" ht="54" customHeight="1">
      <c r="A17" s="26" t="s">
        <v>57</v>
      </c>
      <c r="B17" s="237">
        <f>'Расчет эффективносит работы'!O19/1000</f>
        <v>4.0709764</v>
      </c>
    </row>
    <row r="18" spans="1:2" ht="41.25" customHeight="1">
      <c r="A18" s="26" t="s">
        <v>58</v>
      </c>
      <c r="B18" s="236" t="s">
        <v>171</v>
      </c>
    </row>
    <row r="19" spans="1:2" ht="51.75" customHeight="1">
      <c r="A19" s="26" t="s">
        <v>59</v>
      </c>
      <c r="B19" s="235">
        <f>('Расчет зарплаты'!G12)/1000</f>
        <v>1233.251796</v>
      </c>
    </row>
    <row r="20" spans="1:2" ht="66" customHeight="1">
      <c r="A20" s="26" t="s">
        <v>60</v>
      </c>
      <c r="B20" s="236">
        <v>7235.118</v>
      </c>
    </row>
    <row r="21" spans="1:2" ht="39.75" customHeight="1">
      <c r="A21" s="26" t="s">
        <v>61</v>
      </c>
      <c r="B21" s="236" t="s">
        <v>416</v>
      </c>
    </row>
    <row r="22" spans="1:2" ht="52.5" customHeight="1">
      <c r="A22" s="28" t="s">
        <v>62</v>
      </c>
      <c r="B22" s="236" t="s">
        <v>416</v>
      </c>
    </row>
    <row r="23" spans="1:2" ht="41.25" customHeight="1">
      <c r="A23" s="26" t="s">
        <v>63</v>
      </c>
      <c r="B23" s="237">
        <v>5302.566</v>
      </c>
    </row>
    <row r="24" spans="1:2" ht="53.25" customHeight="1">
      <c r="A24" s="28" t="s">
        <v>64</v>
      </c>
      <c r="B24" s="238" t="s">
        <v>416</v>
      </c>
    </row>
    <row r="25" spans="1:2" ht="53.25" customHeight="1">
      <c r="A25" s="26" t="s">
        <v>65</v>
      </c>
      <c r="B25" s="237" t="s">
        <v>416</v>
      </c>
    </row>
    <row r="26" spans="1:2" ht="86.25" customHeight="1" thickBot="1">
      <c r="A26" s="29" t="s">
        <v>66</v>
      </c>
      <c r="B26" s="239">
        <f>('Расходы на услуги пр.хар-ра2'!C13)/1000</f>
        <v>385.21277000000003</v>
      </c>
    </row>
    <row r="27" spans="1:2" ht="29.25" customHeight="1" thickBot="1" thickTop="1">
      <c r="A27" s="30" t="s">
        <v>67</v>
      </c>
      <c r="B27" s="151" t="s">
        <v>416</v>
      </c>
    </row>
    <row r="28" spans="1:2" ht="28.5" customHeight="1" thickTop="1">
      <c r="A28" s="25" t="s">
        <v>68</v>
      </c>
      <c r="B28" s="152" t="s">
        <v>416</v>
      </c>
    </row>
    <row r="29" spans="1:2" ht="92.25" customHeight="1" thickBot="1">
      <c r="A29" s="29" t="s">
        <v>69</v>
      </c>
      <c r="B29" s="295" t="s">
        <v>175</v>
      </c>
    </row>
    <row r="30" spans="1:2" ht="29.25" customHeight="1" thickTop="1">
      <c r="A30" s="25" t="s">
        <v>70</v>
      </c>
      <c r="B30" s="296"/>
    </row>
    <row r="31" spans="1:2" ht="27.75" customHeight="1" thickBot="1">
      <c r="A31" s="29" t="s">
        <v>71</v>
      </c>
      <c r="B31" s="295"/>
    </row>
    <row r="32" spans="1:2" ht="66" customHeight="1" thickBot="1" thickTop="1">
      <c r="A32" s="24" t="s">
        <v>72</v>
      </c>
      <c r="B32" s="297" t="s">
        <v>206</v>
      </c>
    </row>
    <row r="33" spans="1:2" ht="30" customHeight="1" thickBot="1" thickTop="1">
      <c r="A33" s="24" t="s">
        <v>73</v>
      </c>
      <c r="B33" s="297">
        <v>7.74</v>
      </c>
    </row>
    <row r="34" spans="1:2" ht="27" customHeight="1" thickBot="1" thickTop="1">
      <c r="A34" s="24" t="s">
        <v>74</v>
      </c>
      <c r="B34" s="297">
        <v>12.3718</v>
      </c>
    </row>
    <row r="35" spans="1:2" ht="26.25" customHeight="1" thickBot="1" thickTop="1">
      <c r="A35" s="24" t="s">
        <v>75</v>
      </c>
      <c r="B35" s="298">
        <v>9.975</v>
      </c>
    </row>
    <row r="36" spans="1:3" ht="27" customHeight="1" thickBot="1" thickTop="1">
      <c r="A36" s="24" t="s">
        <v>76</v>
      </c>
      <c r="B36" s="299">
        <v>0.13452</v>
      </c>
      <c r="C36" s="147"/>
    </row>
    <row r="37" spans="1:2" ht="39" customHeight="1" thickBot="1" thickTop="1">
      <c r="A37" s="30" t="s">
        <v>77</v>
      </c>
      <c r="B37" s="300">
        <v>9.975</v>
      </c>
    </row>
    <row r="38" spans="1:3" ht="18" customHeight="1" thickBot="1">
      <c r="A38" s="58" t="s">
        <v>78</v>
      </c>
      <c r="B38" s="301">
        <v>0.07948</v>
      </c>
      <c r="C38" s="148"/>
    </row>
    <row r="39" spans="1:3" ht="28.5" customHeight="1" thickBot="1">
      <c r="A39" s="57" t="s">
        <v>79</v>
      </c>
      <c r="B39" s="302">
        <f>B37-B38</f>
        <v>9.89552</v>
      </c>
      <c r="C39" s="148"/>
    </row>
    <row r="40" spans="1:2" ht="42" customHeight="1" thickBot="1" thickTop="1">
      <c r="A40" s="24" t="s">
        <v>80</v>
      </c>
      <c r="B40" s="303"/>
    </row>
    <row r="41" spans="1:2" ht="40.5" customHeight="1" thickBot="1" thickTop="1">
      <c r="A41" s="24" t="s">
        <v>81</v>
      </c>
      <c r="B41" s="297" t="s">
        <v>171</v>
      </c>
    </row>
    <row r="42" spans="1:2" ht="39" customHeight="1" thickBot="1" thickTop="1">
      <c r="A42" s="24" t="s">
        <v>82</v>
      </c>
      <c r="B42" s="297">
        <v>2.016</v>
      </c>
    </row>
    <row r="43" spans="1:2" ht="27.75" customHeight="1" thickBot="1" thickTop="1">
      <c r="A43" s="24" t="s">
        <v>83</v>
      </c>
      <c r="B43" s="297" t="s">
        <v>171</v>
      </c>
    </row>
    <row r="44" spans="1:2" ht="25.5" customHeight="1" thickBot="1" thickTop="1">
      <c r="A44" s="24" t="s">
        <v>84</v>
      </c>
      <c r="B44" s="297" t="s">
        <v>176</v>
      </c>
    </row>
    <row r="45" spans="1:2" ht="27" customHeight="1" thickBot="1" thickTop="1">
      <c r="A45" s="24" t="s">
        <v>85</v>
      </c>
      <c r="B45" s="297">
        <v>10</v>
      </c>
    </row>
    <row r="46" spans="1:2" ht="40.5" customHeight="1" thickBot="1" thickTop="1">
      <c r="A46" s="24" t="s">
        <v>86</v>
      </c>
      <c r="B46" s="297">
        <v>3</v>
      </c>
    </row>
    <row r="47" spans="1:2" ht="53.25" customHeight="1" thickBot="1" thickTop="1">
      <c r="A47" s="24" t="s">
        <v>87</v>
      </c>
      <c r="B47" s="297">
        <v>148.89</v>
      </c>
    </row>
    <row r="48" spans="1:2" ht="64.5" customHeight="1" thickBot="1" thickTop="1">
      <c r="A48" s="24" t="s">
        <v>88</v>
      </c>
      <c r="B48" s="297">
        <v>17.59</v>
      </c>
    </row>
    <row r="49" spans="1:2" ht="54" customHeight="1" thickBot="1" thickTop="1">
      <c r="A49" s="24" t="s">
        <v>89</v>
      </c>
      <c r="B49" s="297">
        <v>0.0219</v>
      </c>
    </row>
    <row r="50" spans="1:2" ht="13.5" thickTop="1">
      <c r="A50" s="10"/>
      <c r="B50" s="10"/>
    </row>
    <row r="51" spans="1:2" ht="28.5" customHeight="1">
      <c r="A51" s="412" t="s">
        <v>90</v>
      </c>
      <c r="B51" s="412"/>
    </row>
    <row r="52" spans="1:2" ht="39.75" customHeight="1">
      <c r="A52" s="435" t="s">
        <v>91</v>
      </c>
      <c r="B52" s="435"/>
    </row>
    <row r="53" spans="1:2" ht="103.5" customHeight="1">
      <c r="A53" s="434" t="s">
        <v>92</v>
      </c>
      <c r="B53" s="434"/>
    </row>
    <row r="54" spans="1:2" ht="30.75" customHeight="1">
      <c r="A54" s="434" t="s">
        <v>93</v>
      </c>
      <c r="B54" s="434"/>
    </row>
    <row r="56" ht="12.75">
      <c r="A56" s="10"/>
    </row>
  </sheetData>
  <sheetProtection/>
  <mergeCells count="5">
    <mergeCell ref="A54:B54"/>
    <mergeCell ref="A1:B1"/>
    <mergeCell ref="A51:B51"/>
    <mergeCell ref="A52:B52"/>
    <mergeCell ref="A53:B5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39.125" style="0" bestFit="1" customWidth="1"/>
    <col min="2" max="2" width="13.125" style="0" customWidth="1"/>
    <col min="3" max="3" width="10.00390625" style="0" customWidth="1"/>
    <col min="4" max="4" width="13.25390625" style="0" customWidth="1"/>
    <col min="5" max="5" width="12.00390625" style="0" customWidth="1"/>
  </cols>
  <sheetData>
    <row r="1" ht="18">
      <c r="A1" s="68" t="s">
        <v>408</v>
      </c>
    </row>
    <row r="4" spans="1:5" ht="18">
      <c r="A4" s="436" t="s">
        <v>471</v>
      </c>
      <c r="B4" s="436"/>
      <c r="C4" s="436"/>
      <c r="D4" s="436"/>
      <c r="E4" s="436"/>
    </row>
    <row r="6" spans="1:6" ht="38.25">
      <c r="A6" s="217" t="s">
        <v>207</v>
      </c>
      <c r="B6" s="218" t="s">
        <v>443</v>
      </c>
      <c r="C6" s="218" t="s">
        <v>444</v>
      </c>
      <c r="D6" s="218" t="s">
        <v>445</v>
      </c>
      <c r="E6" s="218" t="s">
        <v>208</v>
      </c>
      <c r="F6" s="69"/>
    </row>
    <row r="7" spans="1:5" ht="12.75">
      <c r="A7" s="437" t="s">
        <v>446</v>
      </c>
      <c r="B7" s="158">
        <v>46.6</v>
      </c>
      <c r="C7" s="66">
        <v>668.46</v>
      </c>
      <c r="D7" s="72">
        <f>B7*C7</f>
        <v>31150.236000000004</v>
      </c>
      <c r="E7" s="72">
        <f>D7*1.18</f>
        <v>36757.27848</v>
      </c>
    </row>
    <row r="8" spans="1:5" ht="12.75">
      <c r="A8" s="438"/>
      <c r="B8" s="158">
        <v>24.5</v>
      </c>
      <c r="C8" s="66">
        <v>735.71</v>
      </c>
      <c r="D8" s="72">
        <f>B8*C8</f>
        <v>18024.895</v>
      </c>
      <c r="E8" s="72">
        <f>D8*1.18</f>
        <v>21269.376099999998</v>
      </c>
    </row>
    <row r="9" spans="1:6" ht="12.75">
      <c r="A9" s="437" t="s">
        <v>210</v>
      </c>
      <c r="B9" s="158">
        <v>0.072</v>
      </c>
      <c r="C9" s="66">
        <v>597.34</v>
      </c>
      <c r="D9" s="72">
        <v>9.86</v>
      </c>
      <c r="E9" s="72">
        <f>D9*1.18</f>
        <v>11.634799999999998</v>
      </c>
      <c r="F9" s="70"/>
    </row>
    <row r="10" spans="1:6" ht="12.75">
      <c r="A10" s="437"/>
      <c r="B10" s="158">
        <v>0.21</v>
      </c>
      <c r="C10" s="66">
        <v>668.46</v>
      </c>
      <c r="D10" s="72">
        <v>29.66</v>
      </c>
      <c r="E10" s="72">
        <f>D10*1.18</f>
        <v>34.998799999999996</v>
      </c>
      <c r="F10" s="70"/>
    </row>
    <row r="11" spans="1:5" s="65" customFormat="1" ht="12.75">
      <c r="A11" s="240" t="s">
        <v>211</v>
      </c>
      <c r="B11" s="81">
        <f>SUM(B7:B10)</f>
        <v>71.38199999999999</v>
      </c>
      <c r="C11" s="81"/>
      <c r="D11" s="81">
        <f>SUM(D7:D10)</f>
        <v>49214.65100000001</v>
      </c>
      <c r="E11" s="81">
        <f>SUM(E7:E10)</f>
        <v>58073.28818</v>
      </c>
    </row>
    <row r="14" spans="1:5" ht="12.75">
      <c r="A14" s="439" t="s">
        <v>212</v>
      </c>
      <c r="B14" s="439"/>
      <c r="C14" s="439"/>
      <c r="D14" s="439"/>
      <c r="E14" s="439"/>
    </row>
  </sheetData>
  <sheetProtection/>
  <mergeCells count="4">
    <mergeCell ref="A4:E4"/>
    <mergeCell ref="A7:A8"/>
    <mergeCell ref="A9:A10"/>
    <mergeCell ref="A14:E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="118" zoomScaleNormal="118" zoomScalePageLayoutView="0" workbookViewId="0" topLeftCell="A1">
      <selection activeCell="I32" sqref="I32"/>
    </sheetView>
  </sheetViews>
  <sheetFormatPr defaultColWidth="9.00390625" defaultRowHeight="12.75"/>
  <cols>
    <col min="1" max="1" width="5.125" style="0" customWidth="1"/>
    <col min="2" max="2" width="17.125" style="0" customWidth="1"/>
    <col min="3" max="3" width="11.875" style="0" customWidth="1"/>
    <col min="4" max="5" width="10.875" style="0" customWidth="1"/>
    <col min="6" max="6" width="12.125" style="0" customWidth="1"/>
    <col min="7" max="7" width="10.75390625" style="0" customWidth="1"/>
    <col min="8" max="8" width="10.625" style="0" customWidth="1"/>
    <col min="9" max="9" width="10.875" style="0" bestFit="1" customWidth="1"/>
  </cols>
  <sheetData>
    <row r="1" ht="18">
      <c r="A1" s="68" t="s">
        <v>408</v>
      </c>
    </row>
    <row r="4" spans="1:8" ht="18">
      <c r="A4" s="436" t="s">
        <v>213</v>
      </c>
      <c r="B4" s="436"/>
      <c r="C4" s="436"/>
      <c r="D4" s="436"/>
      <c r="E4" s="436"/>
      <c r="F4" s="436"/>
      <c r="G4" s="440"/>
      <c r="H4" s="440"/>
    </row>
    <row r="6" s="65" customFormat="1" ht="12.75">
      <c r="B6" s="65" t="s">
        <v>417</v>
      </c>
    </row>
    <row r="7" spans="1:8" s="157" customFormat="1" ht="24">
      <c r="A7" s="153" t="s">
        <v>209</v>
      </c>
      <c r="B7" s="83" t="s">
        <v>214</v>
      </c>
      <c r="C7" s="154" t="s">
        <v>418</v>
      </c>
      <c r="D7" s="83" t="s">
        <v>419</v>
      </c>
      <c r="E7" s="154" t="s">
        <v>420</v>
      </c>
      <c r="F7" s="155" t="s">
        <v>421</v>
      </c>
      <c r="G7" s="83" t="s">
        <v>422</v>
      </c>
      <c r="H7" s="156" t="s">
        <v>423</v>
      </c>
    </row>
    <row r="8" spans="1:8" ht="12.75">
      <c r="A8" s="71">
        <v>1</v>
      </c>
      <c r="B8" s="66" t="s">
        <v>459</v>
      </c>
      <c r="C8" s="159">
        <v>41289</v>
      </c>
      <c r="D8">
        <f>H8*G8</f>
        <v>34178.74</v>
      </c>
      <c r="E8" s="72">
        <f>D8*0.18</f>
        <v>6152.173199999999</v>
      </c>
      <c r="F8" s="283">
        <f>D8+E8</f>
        <v>40330.913199999995</v>
      </c>
      <c r="G8" s="72">
        <v>1102.54</v>
      </c>
      <c r="H8" s="158">
        <v>31</v>
      </c>
    </row>
    <row r="9" spans="1:8" ht="12.75">
      <c r="A9" s="71">
        <v>2</v>
      </c>
      <c r="B9" s="66" t="s">
        <v>459</v>
      </c>
      <c r="C9" s="159">
        <v>41289</v>
      </c>
      <c r="D9">
        <f>H9*G9</f>
        <v>28666.04</v>
      </c>
      <c r="E9" s="72">
        <f>D9*0.18</f>
        <v>5159.8872</v>
      </c>
      <c r="F9" s="283">
        <f>D9+E9</f>
        <v>33825.9272</v>
      </c>
      <c r="G9" s="72">
        <v>1102.54</v>
      </c>
      <c r="H9" s="158">
        <v>26</v>
      </c>
    </row>
    <row r="10" spans="1:8" ht="12.75">
      <c r="A10" s="71">
        <v>3</v>
      </c>
      <c r="B10" s="66" t="s">
        <v>459</v>
      </c>
      <c r="C10" s="159">
        <v>41289</v>
      </c>
      <c r="D10" s="321">
        <f>H10*G10</f>
        <v>27453.246</v>
      </c>
      <c r="E10" s="72">
        <f>D10*0.18</f>
        <v>4941.58428</v>
      </c>
      <c r="F10" s="283">
        <f>D10+E10</f>
        <v>32394.83028</v>
      </c>
      <c r="G10" s="72">
        <v>1102.54</v>
      </c>
      <c r="H10" s="158">
        <v>24.9</v>
      </c>
    </row>
    <row r="11" spans="1:8" ht="12" customHeight="1">
      <c r="A11" s="71">
        <v>4</v>
      </c>
      <c r="B11" s="66" t="s">
        <v>459</v>
      </c>
      <c r="C11" s="159">
        <v>41289</v>
      </c>
      <c r="D11" s="321">
        <f>H11*G11</f>
        <v>9481.844</v>
      </c>
      <c r="E11" s="72">
        <f>D11*0.18</f>
        <v>1706.7319199999997</v>
      </c>
      <c r="F11" s="283">
        <f>D11+E11</f>
        <v>11188.57592</v>
      </c>
      <c r="G11" s="72">
        <v>1102.54</v>
      </c>
      <c r="H11" s="158">
        <v>8.6</v>
      </c>
    </row>
    <row r="12" spans="1:9" ht="12.75">
      <c r="A12" s="71">
        <v>5</v>
      </c>
      <c r="B12" s="66" t="s">
        <v>459</v>
      </c>
      <c r="C12" s="159"/>
      <c r="D12" s="72"/>
      <c r="E12" s="72"/>
      <c r="F12" s="283"/>
      <c r="G12" s="72"/>
      <c r="H12" s="158"/>
      <c r="I12" s="70"/>
    </row>
    <row r="13" spans="1:8" ht="12.75">
      <c r="A13" s="71">
        <v>6</v>
      </c>
      <c r="B13" s="66" t="s">
        <v>459</v>
      </c>
      <c r="C13" s="287" t="s">
        <v>416</v>
      </c>
      <c r="D13" s="72"/>
      <c r="E13" s="72"/>
      <c r="F13" s="283"/>
      <c r="G13" s="72"/>
      <c r="H13" s="158"/>
    </row>
    <row r="14" spans="1:8" ht="12.75">
      <c r="A14" s="71">
        <v>7</v>
      </c>
      <c r="B14" s="66" t="s">
        <v>459</v>
      </c>
      <c r="C14" s="287" t="s">
        <v>416</v>
      </c>
      <c r="D14" s="72"/>
      <c r="E14" s="72"/>
      <c r="F14" s="283"/>
      <c r="G14" s="72"/>
      <c r="H14" s="158"/>
    </row>
    <row r="15" spans="1:8" ht="12.75">
      <c r="A15" s="71">
        <v>8</v>
      </c>
      <c r="B15" s="66" t="s">
        <v>459</v>
      </c>
      <c r="C15" s="287" t="s">
        <v>416</v>
      </c>
      <c r="D15" s="72"/>
      <c r="E15" s="72"/>
      <c r="F15" s="283"/>
      <c r="G15" s="72"/>
      <c r="H15" s="158"/>
    </row>
    <row r="16" spans="1:10" ht="12.75">
      <c r="A16" s="71">
        <v>9</v>
      </c>
      <c r="B16" s="66" t="s">
        <v>459</v>
      </c>
      <c r="C16" s="287" t="s">
        <v>416</v>
      </c>
      <c r="D16" s="72"/>
      <c r="E16" s="72"/>
      <c r="F16" s="283"/>
      <c r="G16" s="72"/>
      <c r="H16" s="158"/>
      <c r="J16" s="70"/>
    </row>
    <row r="17" spans="1:8" ht="12.75">
      <c r="A17" s="71">
        <v>10</v>
      </c>
      <c r="B17" s="66" t="s">
        <v>459</v>
      </c>
      <c r="C17" s="159">
        <v>41289</v>
      </c>
      <c r="D17" s="72">
        <v>21434.22</v>
      </c>
      <c r="E17" s="72">
        <v>3858.16</v>
      </c>
      <c r="F17" s="72">
        <f>D17+E17</f>
        <v>25292.38</v>
      </c>
      <c r="G17" s="72">
        <v>1323.1</v>
      </c>
      <c r="H17" s="158">
        <v>16.2</v>
      </c>
    </row>
    <row r="18" spans="1:8" ht="12.75">
      <c r="A18" s="174">
        <v>11</v>
      </c>
      <c r="B18" s="66" t="s">
        <v>459</v>
      </c>
      <c r="C18" s="159">
        <v>41289</v>
      </c>
      <c r="D18" s="72">
        <v>12595.91</v>
      </c>
      <c r="E18" s="72">
        <v>2267.26</v>
      </c>
      <c r="F18" s="72">
        <f>D18+E18</f>
        <v>14863.17</v>
      </c>
      <c r="G18" s="72">
        <v>1323.1</v>
      </c>
      <c r="H18" s="158">
        <v>9.52</v>
      </c>
    </row>
    <row r="19" spans="1:9" ht="12.75">
      <c r="A19" s="174">
        <v>12</v>
      </c>
      <c r="B19" s="66" t="s">
        <v>459</v>
      </c>
      <c r="C19" s="159">
        <v>41289</v>
      </c>
      <c r="D19" s="72">
        <v>24212.73</v>
      </c>
      <c r="E19" s="81">
        <v>4358.29</v>
      </c>
      <c r="F19" s="72">
        <f>D19+E19</f>
        <v>28571.02</v>
      </c>
      <c r="G19" s="72">
        <v>1323.1</v>
      </c>
      <c r="H19" s="158">
        <v>18.3</v>
      </c>
      <c r="I19" s="70"/>
    </row>
    <row r="20" spans="1:8" ht="12.75">
      <c r="A20" s="160"/>
      <c r="B20" s="66" t="s">
        <v>227</v>
      </c>
      <c r="C20" s="66"/>
      <c r="D20" s="161">
        <f>SUM(D8:D19)</f>
        <v>158022.73</v>
      </c>
      <c r="E20" s="161">
        <f>SUM(E8:E19)</f>
        <v>28444.086599999995</v>
      </c>
      <c r="F20" s="161">
        <f>SUM(F8:F19)</f>
        <v>186466.8166</v>
      </c>
      <c r="G20" s="161">
        <f>SUM(G8:G19)</f>
        <v>8379.460000000001</v>
      </c>
      <c r="H20" s="161">
        <f>SUM(H8:H19)</f>
        <v>134.52</v>
      </c>
    </row>
    <row r="23" spans="1:8" ht="12.75">
      <c r="A23" s="439" t="s">
        <v>215</v>
      </c>
      <c r="B23" s="439"/>
      <c r="C23" s="439"/>
      <c r="D23" s="439"/>
      <c r="E23" s="439"/>
      <c r="F23" s="439"/>
      <c r="G23" s="440"/>
      <c r="H23" s="440"/>
    </row>
    <row r="25" spans="1:8" ht="12.75">
      <c r="A25" s="439" t="s">
        <v>212</v>
      </c>
      <c r="B25" s="439"/>
      <c r="C25" s="439"/>
      <c r="D25" s="439"/>
      <c r="E25" s="439"/>
      <c r="F25" s="439"/>
      <c r="G25" s="440"/>
      <c r="H25" s="440"/>
    </row>
  </sheetData>
  <sheetProtection/>
  <mergeCells count="3">
    <mergeCell ref="A4:H4"/>
    <mergeCell ref="A23:H23"/>
    <mergeCell ref="A25:H2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89"/>
  <sheetViews>
    <sheetView zoomScalePageLayoutView="0" workbookViewId="0" topLeftCell="A7">
      <selection activeCell="B8" sqref="B8"/>
    </sheetView>
  </sheetViews>
  <sheetFormatPr defaultColWidth="9.00390625" defaultRowHeight="12.75"/>
  <cols>
    <col min="1" max="1" width="47.625" style="0" customWidth="1"/>
    <col min="2" max="2" width="52.25390625" style="0" customWidth="1"/>
  </cols>
  <sheetData>
    <row r="1" spans="1:2" ht="37.5" customHeight="1" thickBot="1">
      <c r="A1" s="409" t="s">
        <v>404</v>
      </c>
      <c r="B1" s="410"/>
    </row>
    <row r="2" spans="1:2" ht="78" customHeight="1" thickTop="1">
      <c r="A2" s="60" t="s">
        <v>1</v>
      </c>
      <c r="B2" s="143" t="s">
        <v>409</v>
      </c>
    </row>
    <row r="3" spans="1:2" ht="15">
      <c r="A3" s="20" t="s">
        <v>2</v>
      </c>
      <c r="B3" s="62">
        <v>7453019764</v>
      </c>
    </row>
    <row r="4" spans="1:2" ht="15">
      <c r="A4" s="20" t="s">
        <v>3</v>
      </c>
      <c r="B4" s="62">
        <v>745301001</v>
      </c>
    </row>
    <row r="5" spans="1:2" ht="25.5">
      <c r="A5" s="20" t="s">
        <v>35</v>
      </c>
      <c r="B5" s="62" t="s">
        <v>168</v>
      </c>
    </row>
    <row r="6" spans="1:2" ht="15.75" thickBot="1">
      <c r="A6" s="20" t="s">
        <v>48</v>
      </c>
      <c r="B6" s="61" t="s">
        <v>470</v>
      </c>
    </row>
    <row r="7" spans="1:2" ht="16.5" thickBot="1" thickTop="1">
      <c r="A7" s="22" t="s">
        <v>49</v>
      </c>
      <c r="B7" s="23" t="s">
        <v>38</v>
      </c>
    </row>
    <row r="8" spans="1:2" ht="31.5" customHeight="1" thickTop="1">
      <c r="A8" s="31" t="s">
        <v>94</v>
      </c>
      <c r="B8" s="162">
        <f>B19+B79</f>
        <v>6581.316223718601</v>
      </c>
    </row>
    <row r="9" spans="1:2" ht="15.75">
      <c r="A9" s="31" t="s">
        <v>95</v>
      </c>
      <c r="B9" s="163"/>
    </row>
    <row r="10" spans="1:2" ht="18.75" customHeight="1">
      <c r="A10" s="32" t="s">
        <v>96</v>
      </c>
      <c r="B10" s="163"/>
    </row>
    <row r="11" spans="1:2" ht="16.5" customHeight="1">
      <c r="A11" s="32" t="s">
        <v>97</v>
      </c>
      <c r="B11" s="163"/>
    </row>
    <row r="12" spans="1:2" ht="17.25" customHeight="1">
      <c r="A12" s="32" t="s">
        <v>98</v>
      </c>
      <c r="B12" s="163"/>
    </row>
    <row r="13" spans="1:2" ht="16.5" customHeight="1">
      <c r="A13" s="32" t="s">
        <v>99</v>
      </c>
      <c r="B13" s="163"/>
    </row>
    <row r="14" spans="1:2" ht="20.25" customHeight="1">
      <c r="A14" s="31" t="s">
        <v>100</v>
      </c>
      <c r="B14" s="164"/>
    </row>
    <row r="15" spans="1:2" ht="16.5" customHeight="1">
      <c r="A15" s="32" t="s">
        <v>101</v>
      </c>
      <c r="B15" s="165"/>
    </row>
    <row r="16" spans="1:2" ht="32.25" customHeight="1">
      <c r="A16" s="32" t="s">
        <v>102</v>
      </c>
      <c r="B16" s="166"/>
    </row>
    <row r="17" spans="1:2" ht="18.75" customHeight="1">
      <c r="A17" s="32" t="s">
        <v>103</v>
      </c>
      <c r="B17" s="163"/>
    </row>
    <row r="18" spans="1:2" ht="17.25" customHeight="1">
      <c r="A18" s="32" t="s">
        <v>99</v>
      </c>
      <c r="B18" s="163" t="s">
        <v>424</v>
      </c>
    </row>
    <row r="19" spans="1:2" ht="20.25" customHeight="1">
      <c r="A19" s="33" t="s">
        <v>104</v>
      </c>
      <c r="B19" s="241">
        <f>B20</f>
        <v>5947.5808524104</v>
      </c>
    </row>
    <row r="20" spans="1:2" ht="32.25" customHeight="1">
      <c r="A20" s="32" t="s">
        <v>105</v>
      </c>
      <c r="B20" s="237">
        <f>('Расчет расходов на топливо'!F38)/1000</f>
        <v>5947.5808524104</v>
      </c>
    </row>
    <row r="21" spans="1:2" ht="18.75" customHeight="1">
      <c r="A21" s="32" t="s">
        <v>106</v>
      </c>
      <c r="B21" s="242"/>
    </row>
    <row r="22" spans="1:2" ht="15.75">
      <c r="A22" s="32" t="s">
        <v>103</v>
      </c>
      <c r="B22" s="237"/>
    </row>
    <row r="23" spans="1:2" ht="15.75">
      <c r="A23" s="32" t="s">
        <v>99</v>
      </c>
      <c r="B23" s="163" t="s">
        <v>424</v>
      </c>
    </row>
    <row r="24" spans="1:2" ht="21" customHeight="1">
      <c r="A24" s="33" t="s">
        <v>107</v>
      </c>
      <c r="B24" s="51"/>
    </row>
    <row r="25" spans="1:2" ht="33" customHeight="1">
      <c r="A25" s="32" t="s">
        <v>108</v>
      </c>
      <c r="B25" s="51"/>
    </row>
    <row r="26" spans="1:2" ht="31.5" customHeight="1">
      <c r="A26" s="32" t="s">
        <v>109</v>
      </c>
      <c r="B26" s="51"/>
    </row>
    <row r="27" spans="1:2" ht="18" customHeight="1">
      <c r="A27" s="32" t="s">
        <v>103</v>
      </c>
      <c r="B27" s="51"/>
    </row>
    <row r="28" spans="1:2" ht="18" customHeight="1">
      <c r="A28" s="32" t="s">
        <v>99</v>
      </c>
      <c r="B28" s="51"/>
    </row>
    <row r="29" spans="1:2" ht="18" customHeight="1">
      <c r="A29" s="31" t="s">
        <v>110</v>
      </c>
      <c r="B29" s="51"/>
    </row>
    <row r="30" spans="1:2" ht="20.25" customHeight="1">
      <c r="A30" s="32" t="s">
        <v>111</v>
      </c>
      <c r="B30" s="51"/>
    </row>
    <row r="31" spans="1:2" ht="30.75" customHeight="1">
      <c r="A31" s="32" t="s">
        <v>109</v>
      </c>
      <c r="B31" s="51"/>
    </row>
    <row r="32" spans="1:2" ht="17.25" customHeight="1">
      <c r="A32" s="32" t="s">
        <v>112</v>
      </c>
      <c r="B32" s="51"/>
    </row>
    <row r="33" spans="1:2" ht="18" customHeight="1">
      <c r="A33" s="32" t="s">
        <v>99</v>
      </c>
      <c r="B33" s="51"/>
    </row>
    <row r="34" spans="1:2" ht="15">
      <c r="A34" s="31" t="s">
        <v>113</v>
      </c>
      <c r="B34" s="51"/>
    </row>
    <row r="35" spans="1:2" ht="18" customHeight="1">
      <c r="A35" s="32" t="s">
        <v>114</v>
      </c>
      <c r="B35" s="51"/>
    </row>
    <row r="36" spans="1:2" ht="16.5" customHeight="1">
      <c r="A36" s="32" t="s">
        <v>115</v>
      </c>
      <c r="B36" s="51"/>
    </row>
    <row r="37" spans="1:2" ht="17.25" customHeight="1">
      <c r="A37" s="32" t="s">
        <v>116</v>
      </c>
      <c r="B37" s="51"/>
    </row>
    <row r="38" spans="1:2" ht="16.5" customHeight="1">
      <c r="A38" s="32" t="s">
        <v>99</v>
      </c>
      <c r="B38" s="51"/>
    </row>
    <row r="39" spans="1:2" ht="15">
      <c r="A39" s="31" t="s">
        <v>117</v>
      </c>
      <c r="B39" s="51"/>
    </row>
    <row r="40" spans="1:2" ht="18.75" customHeight="1">
      <c r="A40" s="32" t="s">
        <v>118</v>
      </c>
      <c r="B40" s="51"/>
    </row>
    <row r="41" spans="1:2" ht="16.5" customHeight="1">
      <c r="A41" s="32" t="s">
        <v>115</v>
      </c>
      <c r="B41" s="51"/>
    </row>
    <row r="42" spans="1:2" ht="18.75" customHeight="1">
      <c r="A42" s="32" t="s">
        <v>116</v>
      </c>
      <c r="B42" s="51"/>
    </row>
    <row r="43" spans="1:2" ht="20.25" customHeight="1">
      <c r="A43" s="32" t="s">
        <v>99</v>
      </c>
      <c r="B43" s="51"/>
    </row>
    <row r="44" spans="1:2" ht="15" customHeight="1">
      <c r="A44" s="31" t="s">
        <v>119</v>
      </c>
      <c r="B44" s="51"/>
    </row>
    <row r="45" spans="1:2" ht="31.5" customHeight="1">
      <c r="A45" s="32" t="s">
        <v>120</v>
      </c>
      <c r="B45" s="51"/>
    </row>
    <row r="46" spans="1:2" ht="19.5" customHeight="1">
      <c r="A46" s="32" t="s">
        <v>115</v>
      </c>
      <c r="B46" s="51"/>
    </row>
    <row r="47" spans="1:2" ht="19.5" customHeight="1">
      <c r="A47" s="32" t="s">
        <v>116</v>
      </c>
      <c r="B47" s="51"/>
    </row>
    <row r="48" spans="1:2" ht="17.25" customHeight="1">
      <c r="A48" s="32" t="s">
        <v>99</v>
      </c>
      <c r="B48" s="51"/>
    </row>
    <row r="49" spans="1:2" ht="15">
      <c r="A49" s="31" t="s">
        <v>121</v>
      </c>
      <c r="B49" s="51"/>
    </row>
    <row r="50" spans="1:2" ht="17.25" customHeight="1">
      <c r="A50" s="32" t="s">
        <v>122</v>
      </c>
      <c r="B50" s="51"/>
    </row>
    <row r="51" spans="1:2" ht="19.5" customHeight="1">
      <c r="A51" s="32" t="s">
        <v>115</v>
      </c>
      <c r="B51" s="51"/>
    </row>
    <row r="52" spans="1:2" ht="20.25" customHeight="1">
      <c r="A52" s="32" t="s">
        <v>116</v>
      </c>
      <c r="B52" s="51"/>
    </row>
    <row r="53" spans="1:2" ht="18.75" customHeight="1">
      <c r="A53" s="32" t="s">
        <v>99</v>
      </c>
      <c r="B53" s="51"/>
    </row>
    <row r="54" spans="1:2" ht="15">
      <c r="A54" s="31" t="s">
        <v>123</v>
      </c>
      <c r="B54" s="51"/>
    </row>
    <row r="55" spans="1:2" ht="18.75" customHeight="1">
      <c r="A55" s="32" t="s">
        <v>124</v>
      </c>
      <c r="B55" s="51"/>
    </row>
    <row r="56" spans="1:2" ht="18" customHeight="1">
      <c r="A56" s="32" t="s">
        <v>115</v>
      </c>
      <c r="B56" s="51"/>
    </row>
    <row r="57" spans="1:2" ht="15.75" customHeight="1">
      <c r="A57" s="32" t="s">
        <v>116</v>
      </c>
      <c r="B57" s="51"/>
    </row>
    <row r="58" spans="1:2" ht="16.5" customHeight="1">
      <c r="A58" s="32" t="s">
        <v>99</v>
      </c>
      <c r="B58" s="51"/>
    </row>
    <row r="59" spans="1:2" ht="15">
      <c r="A59" s="31" t="s">
        <v>125</v>
      </c>
      <c r="B59" s="51"/>
    </row>
    <row r="60" spans="1:2" ht="17.25" customHeight="1">
      <c r="A60" s="32" t="s">
        <v>126</v>
      </c>
      <c r="B60" s="51"/>
    </row>
    <row r="61" spans="1:2" ht="17.25" customHeight="1">
      <c r="A61" s="32" t="s">
        <v>115</v>
      </c>
      <c r="B61" s="51"/>
    </row>
    <row r="62" spans="1:2" ht="16.5" customHeight="1">
      <c r="A62" s="32" t="s">
        <v>116</v>
      </c>
      <c r="B62" s="51"/>
    </row>
    <row r="63" spans="1:2" ht="15.75" customHeight="1">
      <c r="A63" s="32" t="s">
        <v>99</v>
      </c>
      <c r="B63" s="51"/>
    </row>
    <row r="64" spans="1:2" ht="15">
      <c r="A64" s="31" t="s">
        <v>127</v>
      </c>
      <c r="B64" s="51"/>
    </row>
    <row r="65" spans="1:2" ht="18" customHeight="1">
      <c r="A65" s="32" t="s">
        <v>128</v>
      </c>
      <c r="B65" s="51"/>
    </row>
    <row r="66" spans="1:2" ht="16.5" customHeight="1">
      <c r="A66" s="32" t="s">
        <v>115</v>
      </c>
      <c r="B66" s="51"/>
    </row>
    <row r="67" spans="1:2" ht="17.25" customHeight="1">
      <c r="A67" s="32" t="s">
        <v>116</v>
      </c>
      <c r="B67" s="51"/>
    </row>
    <row r="68" spans="1:2" ht="16.5" customHeight="1">
      <c r="A68" s="32" t="s">
        <v>99</v>
      </c>
      <c r="B68" s="51"/>
    </row>
    <row r="69" spans="1:2" ht="15">
      <c r="A69" s="31" t="s">
        <v>129</v>
      </c>
      <c r="B69" s="51"/>
    </row>
    <row r="70" spans="1:2" ht="18" customHeight="1">
      <c r="A70" s="32" t="s">
        <v>130</v>
      </c>
      <c r="B70" s="51"/>
    </row>
    <row r="71" spans="1:2" ht="18" customHeight="1">
      <c r="A71" s="32" t="s">
        <v>115</v>
      </c>
      <c r="B71" s="51"/>
    </row>
    <row r="72" spans="1:2" ht="16.5" customHeight="1">
      <c r="A72" s="32" t="s">
        <v>116</v>
      </c>
      <c r="B72" s="51"/>
    </row>
    <row r="73" spans="1:2" ht="14.25" customHeight="1">
      <c r="A73" s="32" t="s">
        <v>99</v>
      </c>
      <c r="B73" s="51"/>
    </row>
    <row r="74" spans="1:2" ht="17.25" customHeight="1">
      <c r="A74" s="31" t="s">
        <v>131</v>
      </c>
      <c r="B74" s="51"/>
    </row>
    <row r="75" spans="1:2" ht="31.5" customHeight="1">
      <c r="A75" s="32" t="s">
        <v>132</v>
      </c>
      <c r="B75" s="51"/>
    </row>
    <row r="76" spans="1:2" ht="18.75" customHeight="1">
      <c r="A76" s="32" t="s">
        <v>115</v>
      </c>
      <c r="B76" s="51"/>
    </row>
    <row r="77" spans="1:2" ht="16.5" customHeight="1">
      <c r="A77" s="32" t="s">
        <v>116</v>
      </c>
      <c r="B77" s="51"/>
    </row>
    <row r="78" spans="1:2" ht="16.5" customHeight="1">
      <c r="A78" s="32" t="s">
        <v>99</v>
      </c>
      <c r="B78" s="51"/>
    </row>
    <row r="79" spans="1:2" ht="30.75" customHeight="1">
      <c r="A79" s="31" t="s">
        <v>133</v>
      </c>
      <c r="B79" s="241">
        <f>B80</f>
        <v>633.7353713082001</v>
      </c>
    </row>
    <row r="80" spans="1:2" ht="19.5" customHeight="1">
      <c r="A80" s="32" t="s">
        <v>134</v>
      </c>
      <c r="B80" s="237">
        <f>('Расчет эффективносит работы'!O15)/1000</f>
        <v>633.7353713082001</v>
      </c>
    </row>
    <row r="81" spans="1:2" ht="15.75" customHeight="1">
      <c r="A81" s="32" t="s">
        <v>99</v>
      </c>
      <c r="B81" s="243" t="s">
        <v>216</v>
      </c>
    </row>
    <row r="82" spans="1:2" ht="18.75" customHeight="1">
      <c r="A82" s="32" t="s">
        <v>135</v>
      </c>
      <c r="B82" s="244">
        <f>'Расчет эффективносит работы'!O13</f>
        <v>3.3435783333333338</v>
      </c>
    </row>
    <row r="83" spans="1:2" ht="15.75">
      <c r="A83" s="32" t="s">
        <v>136</v>
      </c>
      <c r="B83" s="245">
        <f>('Расчет эффективносит работы'!O10)/1000</f>
        <v>161.955</v>
      </c>
    </row>
    <row r="84" spans="1:2" ht="15">
      <c r="A84" s="31" t="s">
        <v>137</v>
      </c>
      <c r="B84" s="52"/>
    </row>
    <row r="85" spans="1:2" ht="18" customHeight="1">
      <c r="A85" s="32" t="s">
        <v>138</v>
      </c>
      <c r="B85" s="51"/>
    </row>
    <row r="86" spans="1:2" ht="18" customHeight="1">
      <c r="A86" s="32" t="s">
        <v>115</v>
      </c>
      <c r="B86" s="51"/>
    </row>
    <row r="87" spans="1:2" ht="18" customHeight="1">
      <c r="A87" s="32" t="s">
        <v>116</v>
      </c>
      <c r="B87" s="51"/>
    </row>
    <row r="88" spans="1:2" ht="18.75" customHeight="1" thickBot="1">
      <c r="A88" s="32" t="s">
        <v>99</v>
      </c>
      <c r="B88" s="53"/>
    </row>
    <row r="89" spans="1:2" ht="21" customHeight="1">
      <c r="A89" s="34" t="s">
        <v>139</v>
      </c>
      <c r="B89" s="35"/>
    </row>
  </sheetData>
  <sheetProtection/>
  <mergeCells count="1">
    <mergeCell ref="A1:B1"/>
  </mergeCells>
  <printOptions/>
  <pageMargins left="0.1968503937007874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ЮУрГУ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Песков</dc:creator>
  <cp:keywords/>
  <dc:description/>
  <cp:lastModifiedBy>Песков М.А.</cp:lastModifiedBy>
  <cp:lastPrinted>2014-04-21T06:53:35Z</cp:lastPrinted>
  <dcterms:created xsi:type="dcterms:W3CDTF">2011-05-11T08:57:29Z</dcterms:created>
  <dcterms:modified xsi:type="dcterms:W3CDTF">2014-04-21T06:55:25Z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